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77" i="1" l="1"/>
  <c r="K77" i="1"/>
  <c r="N77" i="1"/>
  <c r="E78" i="1"/>
  <c r="H78" i="1"/>
  <c r="K78" i="1" s="1"/>
  <c r="N78" i="1"/>
  <c r="T78" i="1"/>
  <c r="E79" i="1"/>
  <c r="K79" i="1"/>
  <c r="N79" i="1"/>
  <c r="T79" i="1"/>
  <c r="E80" i="1"/>
  <c r="K80" i="1"/>
  <c r="N80" i="1"/>
  <c r="T80" i="1"/>
  <c r="E81" i="1"/>
  <c r="K81" i="1"/>
  <c r="N81" i="1"/>
  <c r="T81" i="1"/>
  <c r="B129" i="1" l="1"/>
  <c r="T69" i="1" l="1"/>
  <c r="T102" i="1"/>
  <c r="Q48" i="1"/>
  <c r="T72" i="1"/>
  <c r="T101" i="1"/>
  <c r="T73" i="1"/>
  <c r="J74" i="1"/>
  <c r="L74" i="1"/>
  <c r="M74" i="1"/>
  <c r="O74" i="1"/>
  <c r="P74" i="1"/>
  <c r="Q74" i="1"/>
  <c r="R74" i="1"/>
  <c r="S74" i="1"/>
  <c r="I74" i="1"/>
  <c r="T116" i="1"/>
  <c r="T117" i="1"/>
  <c r="T118" i="1"/>
  <c r="R66" i="1"/>
  <c r="S66" i="1"/>
  <c r="F66" i="1"/>
  <c r="G66" i="1"/>
  <c r="J66" i="1"/>
  <c r="T65" i="1"/>
  <c r="D119" i="1"/>
  <c r="F119" i="1"/>
  <c r="G119" i="1"/>
  <c r="I119" i="1"/>
  <c r="J119" i="1"/>
  <c r="L119" i="1"/>
  <c r="M119" i="1"/>
  <c r="O119" i="1"/>
  <c r="P119" i="1"/>
  <c r="Q119" i="1"/>
  <c r="R119" i="1"/>
  <c r="S119" i="1"/>
  <c r="C119" i="1"/>
  <c r="T105" i="1"/>
  <c r="T115" i="1"/>
  <c r="T114" i="1"/>
  <c r="T113" i="1"/>
  <c r="T112" i="1"/>
  <c r="T111" i="1"/>
  <c r="T110" i="1"/>
  <c r="T109" i="1"/>
  <c r="T108" i="1"/>
  <c r="T107" i="1"/>
  <c r="T106" i="1"/>
  <c r="T104" i="1"/>
  <c r="T103" i="1"/>
  <c r="T100" i="1"/>
  <c r="T99" i="1"/>
  <c r="T98" i="1"/>
  <c r="T97" i="1"/>
  <c r="T91" i="1"/>
  <c r="R123" i="1" l="1"/>
  <c r="S123" i="1"/>
  <c r="L51" i="1" l="1"/>
  <c r="M57" i="1"/>
  <c r="K71" i="1" l="1"/>
  <c r="I17" i="1"/>
  <c r="I66" i="1" s="1"/>
  <c r="T71" i="1"/>
  <c r="L64" i="1" l="1"/>
  <c r="P51" i="1"/>
  <c r="O51" i="1"/>
  <c r="M51" i="1" l="1"/>
  <c r="N13" i="1"/>
  <c r="M19" i="1"/>
  <c r="L19" i="1"/>
  <c r="P21" i="1"/>
  <c r="P66" i="1" s="1"/>
  <c r="P123" i="1" s="1"/>
  <c r="O21" i="1"/>
  <c r="O66" i="1" s="1"/>
  <c r="O123" i="1" s="1"/>
  <c r="T48" i="1"/>
  <c r="T96" i="1"/>
  <c r="K55" i="1"/>
  <c r="K56" i="1"/>
  <c r="K57" i="1"/>
  <c r="K58" i="1"/>
  <c r="K59" i="1"/>
  <c r="K60" i="1"/>
  <c r="K61" i="1"/>
  <c r="K62" i="1"/>
  <c r="K63" i="1"/>
  <c r="K64" i="1"/>
  <c r="E56" i="1"/>
  <c r="E57" i="1"/>
  <c r="E58" i="1"/>
  <c r="E59" i="1"/>
  <c r="E60" i="1"/>
  <c r="E61" i="1"/>
  <c r="E62" i="1"/>
  <c r="E63" i="1"/>
  <c r="D64" i="1"/>
  <c r="E64" i="1" s="1"/>
  <c r="T90" i="1"/>
  <c r="T64" i="1"/>
  <c r="T63" i="1"/>
  <c r="T62" i="1"/>
  <c r="T61" i="1"/>
  <c r="M64" i="1"/>
  <c r="N64" i="1" s="1"/>
  <c r="N63" i="1"/>
  <c r="N62" i="1"/>
  <c r="N61" i="1"/>
  <c r="T59" i="1"/>
  <c r="T60" i="1"/>
  <c r="N59" i="1"/>
  <c r="N60" i="1"/>
  <c r="T58" i="1"/>
  <c r="N56" i="1"/>
  <c r="N57" i="1"/>
  <c r="N58" i="1"/>
  <c r="T57" i="1"/>
  <c r="T56" i="1"/>
  <c r="T54" i="1"/>
  <c r="T55" i="1"/>
  <c r="L48" i="1" l="1"/>
  <c r="T53" i="1" l="1"/>
  <c r="T87" i="1"/>
  <c r="T88" i="1"/>
  <c r="T52" i="1"/>
  <c r="N83" i="1"/>
  <c r="N84" i="1"/>
  <c r="N85" i="1"/>
  <c r="N86" i="1"/>
  <c r="T85" i="1"/>
  <c r="T86" i="1"/>
  <c r="T84" i="1"/>
  <c r="T51" i="1"/>
  <c r="N87" i="1" l="1"/>
  <c r="N88" i="1"/>
  <c r="N52" i="1"/>
  <c r="N53" i="1"/>
  <c r="N51" i="1"/>
  <c r="K53" i="1" l="1"/>
  <c r="K52" i="1"/>
  <c r="K86" i="1"/>
  <c r="E86" i="1"/>
  <c r="K85" i="1"/>
  <c r="E85" i="1"/>
  <c r="K84" i="1"/>
  <c r="E84" i="1"/>
  <c r="K88" i="1"/>
  <c r="K87" i="1"/>
  <c r="E87" i="1"/>
  <c r="K51" i="1"/>
  <c r="E53" i="1"/>
  <c r="E52" i="1"/>
  <c r="E88" i="1"/>
  <c r="D51" i="1"/>
  <c r="E51" i="1" s="1"/>
  <c r="N48" i="1" l="1"/>
  <c r="T49" i="1"/>
  <c r="N49" i="1"/>
  <c r="K49" i="1"/>
  <c r="E49" i="1"/>
  <c r="K48" i="1"/>
  <c r="E82" i="1"/>
  <c r="E83" i="1"/>
  <c r="Q24" i="1" l="1"/>
  <c r="L21" i="1"/>
  <c r="C21" i="1"/>
  <c r="E21" i="1" s="1"/>
  <c r="H25" i="1"/>
  <c r="H66" i="1" s="1"/>
  <c r="D24" i="1"/>
  <c r="K82" i="1"/>
  <c r="K83" i="1"/>
  <c r="K92" i="1"/>
  <c r="K93" i="1"/>
  <c r="K94" i="1"/>
  <c r="K95" i="1"/>
  <c r="K70" i="1"/>
  <c r="K74" i="1" s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89" i="1"/>
  <c r="K34" i="1"/>
  <c r="K121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14" i="1"/>
  <c r="K15" i="1"/>
  <c r="E6" i="1"/>
  <c r="E7" i="1"/>
  <c r="E8" i="1"/>
  <c r="E9" i="1"/>
  <c r="E10" i="1"/>
  <c r="E11" i="1"/>
  <c r="E12" i="1"/>
  <c r="E14" i="1"/>
  <c r="E15" i="1"/>
  <c r="E16" i="1"/>
  <c r="E92" i="1"/>
  <c r="E93" i="1"/>
  <c r="E94" i="1"/>
  <c r="E95" i="1"/>
  <c r="E70" i="1"/>
  <c r="E17" i="1"/>
  <c r="E18" i="1"/>
  <c r="E20" i="1"/>
  <c r="E22" i="1"/>
  <c r="E23" i="1"/>
  <c r="E24" i="1"/>
  <c r="E26" i="1"/>
  <c r="E27" i="1"/>
  <c r="E28" i="1"/>
  <c r="E29" i="1"/>
  <c r="E30" i="1"/>
  <c r="E31" i="1"/>
  <c r="E32" i="1"/>
  <c r="E33" i="1"/>
  <c r="E89" i="1"/>
  <c r="E34" i="1"/>
  <c r="E121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5" i="1"/>
  <c r="K16" i="1"/>
  <c r="H119" i="1"/>
  <c r="C25" i="1"/>
  <c r="E25" i="1" s="1"/>
  <c r="D19" i="1"/>
  <c r="E119" i="1" l="1"/>
  <c r="C66" i="1"/>
  <c r="D66" i="1"/>
  <c r="K25" i="1"/>
  <c r="K66" i="1" s="1"/>
  <c r="E19" i="1"/>
  <c r="E66" i="1" s="1"/>
  <c r="K119" i="1"/>
  <c r="T82" i="1"/>
  <c r="T83" i="1"/>
  <c r="N82" i="1"/>
  <c r="T35" i="1"/>
  <c r="T121" i="1"/>
  <c r="Q47" i="1"/>
  <c r="T47" i="1" s="1"/>
  <c r="Q42" i="1"/>
  <c r="T42" i="1" s="1"/>
  <c r="Q41" i="1"/>
  <c r="T41" i="1" s="1"/>
  <c r="Q40" i="1"/>
  <c r="T40" i="1" s="1"/>
  <c r="T36" i="1"/>
  <c r="T37" i="1"/>
  <c r="T38" i="1"/>
  <c r="T39" i="1"/>
  <c r="T43" i="1"/>
  <c r="T44" i="1"/>
  <c r="T45" i="1"/>
  <c r="T46" i="1"/>
  <c r="N38" i="1"/>
  <c r="N39" i="1"/>
  <c r="N40" i="1"/>
  <c r="N41" i="1"/>
  <c r="N42" i="1"/>
  <c r="N43" i="1"/>
  <c r="N44" i="1"/>
  <c r="N45" i="1"/>
  <c r="N46" i="1"/>
  <c r="N47" i="1"/>
  <c r="T34" i="1"/>
  <c r="T89" i="1"/>
  <c r="N33" i="1"/>
  <c r="N89" i="1"/>
  <c r="N34" i="1"/>
  <c r="N36" i="1"/>
  <c r="N37" i="1"/>
  <c r="T33" i="1"/>
  <c r="N21" i="1"/>
  <c r="T32" i="1"/>
  <c r="N32" i="1"/>
  <c r="N31" i="1"/>
  <c r="T31" i="1"/>
  <c r="N27" i="1"/>
  <c r="N28" i="1"/>
  <c r="N29" i="1"/>
  <c r="N30" i="1"/>
  <c r="T27" i="1"/>
  <c r="T28" i="1"/>
  <c r="T29" i="1"/>
  <c r="T30" i="1"/>
  <c r="Q25" i="1"/>
  <c r="L25" i="1"/>
  <c r="N25" i="1" s="1"/>
  <c r="N26" i="1"/>
  <c r="T26" i="1"/>
  <c r="T25" i="1"/>
  <c r="T24" i="1"/>
  <c r="M24" i="1"/>
  <c r="M66" i="1" s="1"/>
  <c r="M123" i="1" s="1"/>
  <c r="N22" i="1"/>
  <c r="N23" i="1"/>
  <c r="N20" i="1"/>
  <c r="T20" i="1"/>
  <c r="T22" i="1"/>
  <c r="T23" i="1"/>
  <c r="T19" i="1"/>
  <c r="N19" i="1"/>
  <c r="N16" i="1"/>
  <c r="N92" i="1"/>
  <c r="N93" i="1"/>
  <c r="N94" i="1"/>
  <c r="N95" i="1"/>
  <c r="N70" i="1"/>
  <c r="N74" i="1" s="1"/>
  <c r="N17" i="1"/>
  <c r="N18" i="1"/>
  <c r="T18" i="1"/>
  <c r="T92" i="1"/>
  <c r="T93" i="1"/>
  <c r="T94" i="1"/>
  <c r="T95" i="1"/>
  <c r="T70" i="1"/>
  <c r="T17" i="1"/>
  <c r="T16" i="1"/>
  <c r="N4" i="1"/>
  <c r="N5" i="1"/>
  <c r="N6" i="1"/>
  <c r="N7" i="1"/>
  <c r="N8" i="1"/>
  <c r="N9" i="1"/>
  <c r="N10" i="1"/>
  <c r="N11" i="1"/>
  <c r="N12" i="1"/>
  <c r="N14" i="1"/>
  <c r="N15" i="1"/>
  <c r="T15" i="1"/>
  <c r="T14" i="1"/>
  <c r="N24" i="1" l="1"/>
  <c r="N66" i="1" s="1"/>
  <c r="D133" i="1"/>
  <c r="T74" i="1"/>
  <c r="Q66" i="1"/>
  <c r="Q123" i="1" s="1"/>
  <c r="N119" i="1"/>
  <c r="T119" i="1"/>
  <c r="L66" i="1"/>
  <c r="L123" i="1" s="1"/>
  <c r="T21" i="1"/>
  <c r="T66" i="1" s="1"/>
  <c r="D126" i="1" s="1"/>
  <c r="D132" i="1" l="1"/>
  <c r="D131" i="1"/>
  <c r="N123" i="1"/>
  <c r="D125" i="1" s="1"/>
  <c r="T123" i="1"/>
  <c r="D127" i="1" l="1"/>
  <c r="D129" i="1" s="1"/>
  <c r="D134" i="1" s="1"/>
</calcChain>
</file>

<file path=xl/sharedStrings.xml><?xml version="1.0" encoding="utf-8"?>
<sst xmlns="http://schemas.openxmlformats.org/spreadsheetml/2006/main" count="147" uniqueCount="136">
  <si>
    <t>Polgármesteri Hivatal</t>
  </si>
  <si>
    <t>2018. évi teljesítés</t>
  </si>
  <si>
    <t>2019. évi terv</t>
  </si>
  <si>
    <t>Személyi</t>
  </si>
  <si>
    <t>Dologi</t>
  </si>
  <si>
    <t>Bevétel</t>
  </si>
  <si>
    <t>Járulék</t>
  </si>
  <si>
    <t>Intézmény neve</t>
  </si>
  <si>
    <t>Beruházás</t>
  </si>
  <si>
    <t>Működési 
bevétel</t>
  </si>
  <si>
    <t>Bevétel összesen</t>
  </si>
  <si>
    <t>Kiadás 
összesen</t>
  </si>
  <si>
    <t>Iparűzési adó</t>
  </si>
  <si>
    <t>Termőföld bérbeadás</t>
  </si>
  <si>
    <t>Gépjárműadó 40 %-a</t>
  </si>
  <si>
    <t>Talajterhelési díj</t>
  </si>
  <si>
    <t>Egyéb közhatalmi bevételek</t>
  </si>
  <si>
    <t>Pótlékok</t>
  </si>
  <si>
    <t>Bírságok</t>
  </si>
  <si>
    <t>Idegenforgalmi adó</t>
  </si>
  <si>
    <t>Közvilágítás</t>
  </si>
  <si>
    <t>Lakóingatlanok és nem 
lakóingatlanok bérbeadása</t>
  </si>
  <si>
    <t>Képviselőtestület kiadásai</t>
  </si>
  <si>
    <t>Bocskai utca 4 cm 
kopóréteggel ellátása</t>
  </si>
  <si>
    <t>Katolikus temető parkoló 20 férőhelyes</t>
  </si>
  <si>
    <t>Evangélikus temető parkoló 20 férőhelyes</t>
  </si>
  <si>
    <r>
      <t>Bánkút Petőfi utca útalap 686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</si>
  <si>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Fogszakorvos VP-s pályázathoz hozzájár</t>
  </si>
  <si>
    <t>Önkormányzati segélyek</t>
  </si>
  <si>
    <t>Önkormányzati 
ellátások</t>
  </si>
  <si>
    <t>Hosszabb távú közfoglalkoztatás</t>
  </si>
  <si>
    <t>START közfoglalkoztatás</t>
  </si>
  <si>
    <t>Állami támogatások megelőlegezése</t>
  </si>
  <si>
    <t>Önkormányzati üzemeltetési feladatok</t>
  </si>
  <si>
    <t>Éven túli hitel törlesztése</t>
  </si>
  <si>
    <t>Háziorvosi feladatok</t>
  </si>
  <si>
    <t>Köztemető fenntartás</t>
  </si>
  <si>
    <t>Településüzemeltetés támogatása</t>
  </si>
  <si>
    <t>Óvodai és iskolai étkezés</t>
  </si>
  <si>
    <t>ASP rendszer támogatási visszafizetés</t>
  </si>
  <si>
    <t>Településarculati kézikönyv</t>
  </si>
  <si>
    <t>Kistérsi társulásnak fizetendő tagdíj, 
ügyeleti díj és belső ellenőrzés</t>
  </si>
  <si>
    <t>Tagdíjak DAREH, Dél-Békés Jövőjéért, 
Kertészek Földje</t>
  </si>
  <si>
    <t>Szünidei gyermekétkezés</t>
  </si>
  <si>
    <t>Szennyvíz és ivóvízhálózat gördülő tervezés</t>
  </si>
  <si>
    <r>
      <t>Szennyvíz szippantás 100 Ft/m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</si>
  <si>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Sportcsarnok uszoda használat 1 1/2 év</t>
  </si>
  <si>
    <t>Hulladéklerakó rekultiválása</t>
  </si>
  <si>
    <t>TOP-2.1.2-15-BS1 Zöld város kialakítása</t>
  </si>
  <si>
    <t>TOP-1.4.1-15-BS1 Foglalkoztatás és életminőség javítása családbarát munkába….</t>
  </si>
  <si>
    <t>TOP-3.2.1-16 Önkormányzati épületek
 energetikai korszerűsítése</t>
  </si>
  <si>
    <t>VP6-7.2.1-7.4.1.2-16 Külterületi helyi utak 
fejlesztése</t>
  </si>
  <si>
    <t>VP6-7.2.1-7.4.1.3-17 Helyi termékértékesítést 
szolgáló piacok infrastukt. fejleszt.</t>
  </si>
  <si>
    <t>EFOP-1.5.3-16-2017-00060 Humán 
közszolgáltatások fejlesztése</t>
  </si>
  <si>
    <t>EFOP-3.9.2-16-2017-00025 Humán kapacitások 
fejlesztése</t>
  </si>
  <si>
    <t>TOP-5.3.1-16-BS1-2017-00006 A helyi identitás 
és a kohézió erősítése</t>
  </si>
  <si>
    <t xml:space="preserve">TOP-5.2-1-15-BS1 Társadalmi együttműködés 
erősítését szolgáló helyi szintű </t>
  </si>
  <si>
    <t>TOP-4.3.1-15-BS1 Lászlótelep szegregátum 
felszámolása Medgyesegyházán</t>
  </si>
  <si>
    <t>TOP-4.1.1-15-BS1 Egészségügyi ellátás 
infrastukturális fejlesztése</t>
  </si>
  <si>
    <t>TOP-5.1.2-15-BS1-2016-00008 Foglalkoztatási 
paktum</t>
  </si>
  <si>
    <t>Önkormányzat kötelező feladatai összesen:</t>
  </si>
  <si>
    <t>Adott célra felhasználható tartalék pl: 
viziközmű használati díj, letéti számla, körrnyezetvédelmi alap, idegren bevétel</t>
  </si>
  <si>
    <t>Polgármesteri keret</t>
  </si>
  <si>
    <t>Civil szervezetek támogatása</t>
  </si>
  <si>
    <t>Dinnyefesztivál önkormányzati kiadásai</t>
  </si>
  <si>
    <t>Futás nevezési díja</t>
  </si>
  <si>
    <t>Művelődési Ház részére bevétel átadás</t>
  </si>
  <si>
    <t>Medgyesegyházáról kiadvány</t>
  </si>
  <si>
    <t>Közkifolyók kiadásai</t>
  </si>
  <si>
    <t xml:space="preserve">
Támogatás</t>
  </si>
  <si>
    <t>Óvoda</t>
  </si>
  <si>
    <t>Önkormányzat és intézményei kötelező feladatai</t>
  </si>
  <si>
    <t>Művelődési Ház és Könyvtár</t>
  </si>
  <si>
    <t>Medgyesegyházi Hírlap</t>
  </si>
  <si>
    <t>Művház EFOP-1.2.9-17-2017-00095</t>
  </si>
  <si>
    <t>Schéner Ház működtetése</t>
  </si>
  <si>
    <t>Művház Medgyesi Napok</t>
  </si>
  <si>
    <t>Művház Dinnyefesztivál</t>
  </si>
  <si>
    <t>Művház Egyéb rendezvények</t>
  </si>
  <si>
    <t>Művelődési Ház és Könyvtár elkülönített feladatai</t>
  </si>
  <si>
    <t>Gondozási Központ elkülönített feladatai</t>
  </si>
  <si>
    <t>Labor</t>
  </si>
  <si>
    <t>Védőnői szolgálat</t>
  </si>
  <si>
    <t>Iskolaegészségügy</t>
  </si>
  <si>
    <t>Fogorvos</t>
  </si>
  <si>
    <t>Nappali ellátás</t>
  </si>
  <si>
    <t>Házi segítségnyújtás</t>
  </si>
  <si>
    <t>Szociális étkezés</t>
  </si>
  <si>
    <t>Család és gyermekjóléti szolgálat</t>
  </si>
  <si>
    <t>Szakosított ellátás</t>
  </si>
  <si>
    <t>Általános tartalék</t>
  </si>
  <si>
    <t>Óvoda kerítés felújítása</t>
  </si>
  <si>
    <t>Költségvetési maradvány</t>
  </si>
  <si>
    <t>Ösztöndíjak</t>
  </si>
  <si>
    <t>Képviselőtestület 1 éven túl elhasználódó eszközei</t>
  </si>
  <si>
    <t>Damjanich utca 62. előtt lévő oszlopra világítás</t>
  </si>
  <si>
    <t>Város és községgazdálkodás 1 éven túl elhasználódó eszközök</t>
  </si>
  <si>
    <t>Polgármesteri Hivatal asztali számítógép</t>
  </si>
  <si>
    <t>Polgármesteri Hivatal monitor</t>
  </si>
  <si>
    <t>Polgármesteri Hivatal egy éven túl elhasználódó eszközök</t>
  </si>
  <si>
    <t>Házigondozóknak 4 db kerékpár</t>
  </si>
  <si>
    <t>Szociális étkeztetéshez 2 db kerékpár</t>
  </si>
  <si>
    <t>Felújított orvosi rendelőkbe szekrény, polcok</t>
  </si>
  <si>
    <t>Bentlakásba 30 db párna, 30 db paplan, 30 db pléd és 15 ablakra függöny, sötétítő</t>
  </si>
  <si>
    <t>Nappali ellátásba egy éven túl elhasználódó eszközök</t>
  </si>
  <si>
    <t>Óvodai udvari játékok + tanúsítvány</t>
  </si>
  <si>
    <t>Óvoda konyhájába légkondícionáló</t>
  </si>
  <si>
    <t>Óvoda emeletén iratoknak szekrény</t>
  </si>
  <si>
    <t>Konvektorcsere Bánkúti óvodába</t>
  </si>
  <si>
    <t>Óvodába függönyök, sötétítők folyamatos cseréje</t>
  </si>
  <si>
    <t>Óvoda csapatépítő tréning</t>
  </si>
  <si>
    <t>Óvodába tányérok, evőeszközök,pohár, kancsó</t>
  </si>
  <si>
    <t>Óvodába továbbképzések (munkaügyi, vezetői, TSMT)</t>
  </si>
  <si>
    <t>Művelődési Ház VP6-19.2.1-49-6-17 Kislépték turisztikai fejlesztések önerő</t>
  </si>
  <si>
    <t>Rendőrörs padozat felújítása</t>
  </si>
  <si>
    <t>Művelődési Ház éven túl elhasználódó eszközök</t>
  </si>
  <si>
    <t>Bentlakás normatíva igénylésébe beállított dologi kiadás</t>
  </si>
  <si>
    <t>Tartalék a rezsiköltség többletkiadásaira</t>
  </si>
  <si>
    <t>Önkormányzat 2019. évi költségvetés tervezete összesen</t>
  </si>
  <si>
    <t>Ssz.</t>
  </si>
  <si>
    <t>Összes bevétel:</t>
  </si>
  <si>
    <t>Szabad források:</t>
  </si>
  <si>
    <t>Önként vállalt kiadások</t>
  </si>
  <si>
    <t>2019. évi kötelező feladatok kiadásai:</t>
  </si>
  <si>
    <t>2019. évre önként vállalt feladat, 
és az intézmények működési és beruházási többletigényei:</t>
  </si>
  <si>
    <t>2019. évi beruházási tartalék:</t>
  </si>
  <si>
    <t>,</t>
  </si>
  <si>
    <t>A 2019. évi költségvetés tárgyalás beterjesztett I. fordulójának  eredménye</t>
  </si>
  <si>
    <t>Óvoda karbantartáshoz szerszámok (pl: sövényvágó)</t>
  </si>
  <si>
    <t>Óvodai csoportszobai fejlesztő játékok</t>
  </si>
  <si>
    <t>Óvodába papíranyagok</t>
  </si>
  <si>
    <t>2019. évre önként vállalt feladati, képviselő-testület korábbi kötelezettsévállalása alapján</t>
  </si>
  <si>
    <t>2019. évre önként vállalt feladati, képviselő-testület korábbi kötelezettsévállalása alapján összesen:</t>
  </si>
  <si>
    <t>2019. évre önként vállalt feladatai, 
képviselő-testület korábbi kötelezettsévállalása alapján</t>
  </si>
  <si>
    <t>Önkormányzat önként vállalt feladatai és intézmények igényei működési és beruházási többletigényei</t>
  </si>
  <si>
    <t>Pályázatok önerejére tartalék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</si>
</sst>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1" fillId="0" borderId="17" xfId="1" applyFont="1" applyFill="1" applyBorder="1" applyAlignment="1">
      <alignment vertical="center" wrapText="1"/>
    </xf>
    <xf numFmtId="0" fontId="11" fillId="0" borderId="17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13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0" fillId="0" borderId="17" xfId="0" applyFill="1" applyBorder="1" applyAlignment="1">
      <alignment vertical="center"/>
    </xf>
    <xf numFmtId="0" fontId="6" fillId="0" borderId="17" xfId="0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13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17" xfId="0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3" fontId="9" fillId="0" borderId="15" xfId="0" applyNumberFormat="1" applyFont="1" applyFill="1" applyBorder="1" applyAlignment="1">
      <alignment vertical="center"/>
    </xf>
    <xf numFmtId="3" fontId="9" fillId="0" borderId="16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9" fillId="0" borderId="17" xfId="0" applyFont="1" applyFill="1" applyBorder="1" applyAlignment="1">
      <alignment horizontal="left" vertical="center"/>
    </xf>
    <xf numFmtId="3" fontId="8" fillId="0" borderId="7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17" xfId="0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4" fillId="0" borderId="17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" fontId="14" fillId="0" borderId="0" xfId="0" applyNumberFormat="1" applyFont="1" applyFill="1" applyAlignment="1">
      <alignment vertical="center" wrapText="1"/>
    </xf>
    <xf numFmtId="3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3" fontId="14" fillId="0" borderId="0" xfId="0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3" fontId="13" fillId="0" borderId="0" xfId="0" applyNumberFormat="1" applyFont="1" applyFill="1" applyAlignment="1">
      <alignment vertical="center" wrapText="1"/>
    </xf>
    <xf numFmtId="0" fontId="9" fillId="0" borderId="1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5"/>
  <sheetViews>
    <sheetView tabSelected="1" zoomScaleNormal="100" workbookViewId="0">
      <pane xSplit="2" ySplit="3" topLeftCell="C120" activePane="bottomRight" state="frozen"/>
      <selection pane="topRight" activeCell="B1" sqref="B1"/>
      <selection pane="bottomLeft" activeCell="A4" sqref="A4"/>
      <selection pane="bottomRight" activeCell="B122" sqref="B122"/>
    </sheetView>
  </sheetViews>
  <sheetFormatPr defaultRowHeight="15" x14ac:dyDescent="0.25"/>
  <cols>
    <col min="1" max="1" width="7.42578125" style="10" customWidth="1"/>
    <col min="2" max="2" width="36.5703125" style="14" bestFit="1" customWidth="1"/>
    <col min="3" max="3" width="10.85546875" style="14" bestFit="1" customWidth="1"/>
    <col min="4" max="4" width="16.42578125" style="14" bestFit="1" customWidth="1"/>
    <col min="5" max="5" width="14.42578125" style="15" bestFit="1" customWidth="1"/>
    <col min="6" max="6" width="13.5703125" style="14" customWidth="1"/>
    <col min="7" max="7" width="11.140625" style="14" customWidth="1"/>
    <col min="8" max="8" width="10.85546875" style="14" bestFit="1" customWidth="1"/>
    <col min="9" max="9" width="9.85546875" style="14" bestFit="1" customWidth="1"/>
    <col min="10" max="10" width="10" style="14" bestFit="1" customWidth="1"/>
    <col min="11" max="11" width="10.85546875" style="15" bestFit="1" customWidth="1"/>
    <col min="12" max="13" width="10.85546875" style="14" bestFit="1" customWidth="1"/>
    <col min="14" max="14" width="12.28515625" style="15" bestFit="1" customWidth="1"/>
    <col min="15" max="19" width="12.28515625" style="14" bestFit="1" customWidth="1"/>
    <col min="20" max="20" width="13.42578125" style="15" bestFit="1" customWidth="1"/>
    <col min="21" max="16384" width="9.140625" style="14"/>
  </cols>
  <sheetData>
    <row r="1" spans="1:21" ht="15.75" thickBot="1" x14ac:dyDescent="0.3"/>
    <row r="2" spans="1:21" s="15" customFormat="1" x14ac:dyDescent="0.25">
      <c r="A2" s="16"/>
      <c r="B2" s="17"/>
      <c r="C2" s="80" t="s">
        <v>1</v>
      </c>
      <c r="D2" s="81"/>
      <c r="E2" s="81"/>
      <c r="F2" s="82"/>
      <c r="G2" s="82"/>
      <c r="H2" s="82"/>
      <c r="I2" s="82"/>
      <c r="J2" s="82"/>
      <c r="K2" s="83"/>
      <c r="L2" s="84" t="s">
        <v>2</v>
      </c>
      <c r="M2" s="85"/>
      <c r="N2" s="85"/>
      <c r="O2" s="85"/>
      <c r="P2" s="85"/>
      <c r="Q2" s="85"/>
      <c r="R2" s="85"/>
      <c r="S2" s="85"/>
      <c r="T2" s="86"/>
    </row>
    <row r="3" spans="1:21" s="10" customFormat="1" ht="45" x14ac:dyDescent="0.25">
      <c r="A3" s="5" t="s">
        <v>119</v>
      </c>
      <c r="B3" s="11" t="s">
        <v>7</v>
      </c>
      <c r="C3" s="2" t="s">
        <v>9</v>
      </c>
      <c r="D3" s="3" t="s">
        <v>69</v>
      </c>
      <c r="E3" s="4" t="s">
        <v>10</v>
      </c>
      <c r="F3" s="5" t="s">
        <v>3</v>
      </c>
      <c r="G3" s="5" t="s">
        <v>6</v>
      </c>
      <c r="H3" s="5" t="s">
        <v>4</v>
      </c>
      <c r="I3" s="6" t="s">
        <v>29</v>
      </c>
      <c r="J3" s="5" t="s">
        <v>8</v>
      </c>
      <c r="K3" s="7" t="s">
        <v>11</v>
      </c>
      <c r="L3" s="8" t="s">
        <v>5</v>
      </c>
      <c r="M3" s="9" t="s">
        <v>69</v>
      </c>
      <c r="N3" s="4" t="s">
        <v>10</v>
      </c>
      <c r="O3" s="5" t="s">
        <v>3</v>
      </c>
      <c r="P3" s="5" t="s">
        <v>6</v>
      </c>
      <c r="Q3" s="5" t="s">
        <v>4</v>
      </c>
      <c r="R3" s="6" t="s">
        <v>29</v>
      </c>
      <c r="S3" s="1" t="s">
        <v>8</v>
      </c>
      <c r="T3" s="7" t="s">
        <v>11</v>
      </c>
    </row>
    <row r="4" spans="1:21" x14ac:dyDescent="0.25">
      <c r="A4" s="5">
        <v>1</v>
      </c>
      <c r="B4" s="17" t="s">
        <v>71</v>
      </c>
      <c r="C4" s="18"/>
      <c r="D4" s="19"/>
      <c r="E4" s="19"/>
      <c r="F4" s="20"/>
      <c r="G4" s="20"/>
      <c r="H4" s="20"/>
      <c r="I4" s="20"/>
      <c r="J4" s="20"/>
      <c r="K4" s="21"/>
      <c r="L4" s="22"/>
      <c r="M4" s="23"/>
      <c r="N4" s="19">
        <f t="shared" ref="N4:N48" si="0">SUM(L4:M4)</f>
        <v>0</v>
      </c>
      <c r="O4" s="20"/>
      <c r="P4" s="20"/>
      <c r="Q4" s="20"/>
      <c r="R4" s="24"/>
      <c r="S4" s="24"/>
      <c r="T4" s="21"/>
      <c r="U4" s="25"/>
    </row>
    <row r="5" spans="1:21" x14ac:dyDescent="0.25">
      <c r="A5" s="5">
        <v>2</v>
      </c>
      <c r="B5" s="26" t="s">
        <v>12</v>
      </c>
      <c r="C5" s="22">
        <v>106110919</v>
      </c>
      <c r="D5" s="23"/>
      <c r="E5" s="19">
        <f>SUM(C5:D5)</f>
        <v>106110919</v>
      </c>
      <c r="F5" s="20"/>
      <c r="G5" s="20"/>
      <c r="H5" s="20"/>
      <c r="I5" s="20"/>
      <c r="J5" s="20"/>
      <c r="K5" s="21"/>
      <c r="L5" s="22">
        <v>100000000</v>
      </c>
      <c r="M5" s="23"/>
      <c r="N5" s="19">
        <f t="shared" si="0"/>
        <v>100000000</v>
      </c>
      <c r="O5" s="20"/>
      <c r="P5" s="20"/>
      <c r="Q5" s="20"/>
      <c r="R5" s="24"/>
      <c r="S5" s="24"/>
      <c r="T5" s="21"/>
      <c r="U5" s="25"/>
    </row>
    <row r="6" spans="1:21" x14ac:dyDescent="0.25">
      <c r="A6" s="5">
        <v>3</v>
      </c>
      <c r="B6" s="26" t="s">
        <v>13</v>
      </c>
      <c r="C6" s="22">
        <v>90048</v>
      </c>
      <c r="D6" s="23"/>
      <c r="E6" s="19">
        <f t="shared" ref="E6:E36" si="1">SUM(C6:D6)</f>
        <v>90048</v>
      </c>
      <c r="F6" s="20"/>
      <c r="G6" s="20"/>
      <c r="H6" s="20"/>
      <c r="I6" s="20"/>
      <c r="J6" s="20"/>
      <c r="K6" s="21"/>
      <c r="L6" s="22">
        <v>50000</v>
      </c>
      <c r="M6" s="23"/>
      <c r="N6" s="19">
        <f t="shared" si="0"/>
        <v>50000</v>
      </c>
      <c r="O6" s="20"/>
      <c r="P6" s="20"/>
      <c r="Q6" s="20"/>
      <c r="R6" s="24"/>
      <c r="S6" s="24"/>
      <c r="T6" s="21"/>
      <c r="U6" s="25"/>
    </row>
    <row r="7" spans="1:21" x14ac:dyDescent="0.25">
      <c r="A7" s="5">
        <v>4</v>
      </c>
      <c r="B7" s="26" t="s">
        <v>14</v>
      </c>
      <c r="C7" s="22">
        <v>11024617</v>
      </c>
      <c r="D7" s="23"/>
      <c r="E7" s="19">
        <f t="shared" si="1"/>
        <v>11024617</v>
      </c>
      <c r="F7" s="20"/>
      <c r="G7" s="20"/>
      <c r="H7" s="20"/>
      <c r="I7" s="20"/>
      <c r="J7" s="20"/>
      <c r="K7" s="21"/>
      <c r="L7" s="22">
        <v>11000000</v>
      </c>
      <c r="M7" s="23"/>
      <c r="N7" s="19">
        <f t="shared" si="0"/>
        <v>11000000</v>
      </c>
      <c r="O7" s="20"/>
      <c r="P7" s="20"/>
      <c r="Q7" s="20"/>
      <c r="R7" s="24"/>
      <c r="S7" s="24"/>
      <c r="T7" s="21"/>
      <c r="U7" s="25"/>
    </row>
    <row r="8" spans="1:21" s="35" customFormat="1" x14ac:dyDescent="0.25">
      <c r="A8" s="5">
        <v>5</v>
      </c>
      <c r="B8" s="27" t="s">
        <v>15</v>
      </c>
      <c r="C8" s="28">
        <v>468784</v>
      </c>
      <c r="D8" s="29"/>
      <c r="E8" s="19">
        <f t="shared" si="1"/>
        <v>468784</v>
      </c>
      <c r="F8" s="30"/>
      <c r="G8" s="30"/>
      <c r="H8" s="30"/>
      <c r="I8" s="30"/>
      <c r="J8" s="30"/>
      <c r="K8" s="21"/>
      <c r="L8" s="31">
        <v>465000</v>
      </c>
      <c r="M8" s="32"/>
      <c r="N8" s="19">
        <f t="shared" si="0"/>
        <v>465000</v>
      </c>
      <c r="O8" s="30"/>
      <c r="P8" s="30"/>
      <c r="Q8" s="30"/>
      <c r="R8" s="33"/>
      <c r="S8" s="33"/>
      <c r="T8" s="21"/>
      <c r="U8" s="34"/>
    </row>
    <row r="9" spans="1:21" x14ac:dyDescent="0.25">
      <c r="A9" s="5">
        <v>6</v>
      </c>
      <c r="B9" s="26" t="s">
        <v>16</v>
      </c>
      <c r="C9" s="22">
        <v>447282</v>
      </c>
      <c r="D9" s="23"/>
      <c r="E9" s="19">
        <f t="shared" si="1"/>
        <v>447282</v>
      </c>
      <c r="F9" s="20"/>
      <c r="G9" s="20"/>
      <c r="H9" s="20"/>
      <c r="I9" s="20"/>
      <c r="J9" s="20"/>
      <c r="K9" s="21"/>
      <c r="L9" s="22">
        <v>445000</v>
      </c>
      <c r="M9" s="23"/>
      <c r="N9" s="19">
        <f t="shared" si="0"/>
        <v>445000</v>
      </c>
      <c r="O9" s="20"/>
      <c r="P9" s="20"/>
      <c r="Q9" s="20"/>
      <c r="R9" s="24"/>
      <c r="S9" s="24"/>
      <c r="T9" s="21"/>
      <c r="U9" s="25"/>
    </row>
    <row r="10" spans="1:21" x14ac:dyDescent="0.25">
      <c r="A10" s="5">
        <v>7</v>
      </c>
      <c r="B10" s="26" t="s">
        <v>17</v>
      </c>
      <c r="C10" s="22">
        <v>213097</v>
      </c>
      <c r="D10" s="23"/>
      <c r="E10" s="19">
        <f t="shared" si="1"/>
        <v>213097</v>
      </c>
      <c r="F10" s="20"/>
      <c r="G10" s="20"/>
      <c r="H10" s="20"/>
      <c r="I10" s="20"/>
      <c r="J10" s="20"/>
      <c r="K10" s="21"/>
      <c r="L10" s="22">
        <v>210000</v>
      </c>
      <c r="M10" s="23"/>
      <c r="N10" s="19">
        <f t="shared" si="0"/>
        <v>210000</v>
      </c>
      <c r="O10" s="20"/>
      <c r="P10" s="20"/>
      <c r="Q10" s="20"/>
      <c r="R10" s="24"/>
      <c r="S10" s="24"/>
      <c r="T10" s="21"/>
      <c r="U10" s="25"/>
    </row>
    <row r="11" spans="1:21" x14ac:dyDescent="0.25">
      <c r="A11" s="5">
        <v>8</v>
      </c>
      <c r="B11" s="26" t="s">
        <v>18</v>
      </c>
      <c r="C11" s="22">
        <v>263595</v>
      </c>
      <c r="D11" s="23"/>
      <c r="E11" s="19">
        <f t="shared" si="1"/>
        <v>263595</v>
      </c>
      <c r="F11" s="20"/>
      <c r="G11" s="20"/>
      <c r="H11" s="20"/>
      <c r="I11" s="20"/>
      <c r="J11" s="20"/>
      <c r="K11" s="21"/>
      <c r="L11" s="22">
        <v>260000</v>
      </c>
      <c r="M11" s="23"/>
      <c r="N11" s="19">
        <f t="shared" si="0"/>
        <v>260000</v>
      </c>
      <c r="O11" s="20"/>
      <c r="P11" s="20"/>
      <c r="Q11" s="20"/>
      <c r="R11" s="24"/>
      <c r="S11" s="24"/>
      <c r="T11" s="21"/>
      <c r="U11" s="25"/>
    </row>
    <row r="12" spans="1:21" x14ac:dyDescent="0.25">
      <c r="A12" s="5">
        <v>9</v>
      </c>
      <c r="B12" s="26" t="s">
        <v>19</v>
      </c>
      <c r="C12" s="22">
        <v>1400</v>
      </c>
      <c r="D12" s="23"/>
      <c r="E12" s="19">
        <f t="shared" si="1"/>
        <v>1400</v>
      </c>
      <c r="F12" s="20"/>
      <c r="G12" s="20"/>
      <c r="H12" s="20"/>
      <c r="I12" s="20"/>
      <c r="J12" s="20"/>
      <c r="K12" s="21"/>
      <c r="L12" s="22">
        <v>2000</v>
      </c>
      <c r="M12" s="23">
        <v>5200</v>
      </c>
      <c r="N12" s="19">
        <f t="shared" si="0"/>
        <v>7200</v>
      </c>
      <c r="O12" s="20"/>
      <c r="P12" s="20"/>
      <c r="Q12" s="20"/>
      <c r="R12" s="24"/>
      <c r="S12" s="24"/>
      <c r="T12" s="21"/>
      <c r="U12" s="25"/>
    </row>
    <row r="13" spans="1:21" x14ac:dyDescent="0.25">
      <c r="A13" s="5">
        <v>10</v>
      </c>
      <c r="B13" s="26" t="s">
        <v>92</v>
      </c>
      <c r="C13" s="22"/>
      <c r="D13" s="23"/>
      <c r="E13" s="19"/>
      <c r="F13" s="20"/>
      <c r="G13" s="20"/>
      <c r="H13" s="20"/>
      <c r="I13" s="20"/>
      <c r="J13" s="20"/>
      <c r="K13" s="21"/>
      <c r="L13" s="22">
        <v>62806727</v>
      </c>
      <c r="M13" s="23"/>
      <c r="N13" s="19">
        <f t="shared" si="0"/>
        <v>62806727</v>
      </c>
      <c r="O13" s="20"/>
      <c r="P13" s="20"/>
      <c r="Q13" s="20"/>
      <c r="R13" s="24"/>
      <c r="S13" s="24"/>
      <c r="T13" s="21"/>
      <c r="U13" s="25"/>
    </row>
    <row r="14" spans="1:21" x14ac:dyDescent="0.25">
      <c r="A14" s="5">
        <v>11</v>
      </c>
      <c r="B14" s="26" t="s">
        <v>20</v>
      </c>
      <c r="C14" s="22"/>
      <c r="D14" s="23">
        <v>13728000</v>
      </c>
      <c r="E14" s="19">
        <f t="shared" si="1"/>
        <v>13728000</v>
      </c>
      <c r="F14" s="20"/>
      <c r="G14" s="20"/>
      <c r="H14" s="20">
        <v>9103889</v>
      </c>
      <c r="I14" s="20"/>
      <c r="J14" s="20">
        <v>190119</v>
      </c>
      <c r="K14" s="21">
        <f>SUM(H14:J14)</f>
        <v>9294008</v>
      </c>
      <c r="L14" s="22"/>
      <c r="M14" s="23">
        <v>13728000</v>
      </c>
      <c r="N14" s="19">
        <f t="shared" si="0"/>
        <v>13728000</v>
      </c>
      <c r="O14" s="20"/>
      <c r="P14" s="20"/>
      <c r="Q14" s="20">
        <v>9150000</v>
      </c>
      <c r="R14" s="24"/>
      <c r="S14" s="24"/>
      <c r="T14" s="21">
        <f>SUM(Q14:S14)</f>
        <v>9150000</v>
      </c>
      <c r="U14" s="25"/>
    </row>
    <row r="15" spans="1:21" ht="30" x14ac:dyDescent="0.25">
      <c r="A15" s="5">
        <v>12</v>
      </c>
      <c r="B15" s="36" t="s">
        <v>21</v>
      </c>
      <c r="C15" s="22"/>
      <c r="D15" s="23"/>
      <c r="E15" s="19">
        <f t="shared" si="1"/>
        <v>0</v>
      </c>
      <c r="F15" s="20"/>
      <c r="G15" s="20"/>
      <c r="H15" s="20">
        <v>643316</v>
      </c>
      <c r="I15" s="20"/>
      <c r="J15" s="20">
        <v>2046733</v>
      </c>
      <c r="K15" s="21">
        <f>SUM(H15:J15)</f>
        <v>2690049</v>
      </c>
      <c r="L15" s="22"/>
      <c r="M15" s="23"/>
      <c r="N15" s="19">
        <f t="shared" si="0"/>
        <v>0</v>
      </c>
      <c r="O15" s="20"/>
      <c r="P15" s="20"/>
      <c r="Q15" s="20">
        <v>644000</v>
      </c>
      <c r="R15" s="24"/>
      <c r="S15" s="24"/>
      <c r="T15" s="21">
        <f>SUM(Q15:S15)</f>
        <v>644000</v>
      </c>
      <c r="U15" s="25"/>
    </row>
    <row r="16" spans="1:21" x14ac:dyDescent="0.25">
      <c r="A16" s="5">
        <v>13</v>
      </c>
      <c r="B16" s="26" t="s">
        <v>22</v>
      </c>
      <c r="C16" s="22"/>
      <c r="D16" s="23">
        <v>1041000</v>
      </c>
      <c r="E16" s="19">
        <f t="shared" si="1"/>
        <v>1041000</v>
      </c>
      <c r="F16" s="20">
        <v>14321688</v>
      </c>
      <c r="G16" s="20">
        <v>2731805</v>
      </c>
      <c r="H16" s="20">
        <v>1130830</v>
      </c>
      <c r="I16" s="20"/>
      <c r="J16" s="20"/>
      <c r="K16" s="21">
        <f>SUM(F16:J16)</f>
        <v>18184323</v>
      </c>
      <c r="L16" s="22"/>
      <c r="M16" s="23">
        <v>972400</v>
      </c>
      <c r="N16" s="19">
        <f t="shared" si="0"/>
        <v>972400</v>
      </c>
      <c r="O16" s="20">
        <v>15859500</v>
      </c>
      <c r="P16" s="20">
        <v>3115000</v>
      </c>
      <c r="Q16" s="20">
        <v>1131000</v>
      </c>
      <c r="R16" s="24"/>
      <c r="S16" s="24"/>
      <c r="T16" s="21">
        <f>SUM(O16:S16)</f>
        <v>20105500</v>
      </c>
      <c r="U16" s="25"/>
    </row>
    <row r="17" spans="1:21" x14ac:dyDescent="0.25">
      <c r="A17" s="5">
        <v>14</v>
      </c>
      <c r="B17" s="26" t="s">
        <v>28</v>
      </c>
      <c r="C17" s="22"/>
      <c r="D17" s="23">
        <v>33238000</v>
      </c>
      <c r="E17" s="19">
        <f t="shared" si="1"/>
        <v>33238000</v>
      </c>
      <c r="F17" s="20"/>
      <c r="G17" s="20"/>
      <c r="H17" s="20"/>
      <c r="I17" s="20">
        <f>12003695-55000</f>
        <v>11948695</v>
      </c>
      <c r="J17" s="20"/>
      <c r="K17" s="21">
        <f t="shared" ref="K17:K47" si="2">SUM(F17:J17)</f>
        <v>11948695</v>
      </c>
      <c r="L17" s="22"/>
      <c r="M17" s="23">
        <v>22332135</v>
      </c>
      <c r="N17" s="19">
        <f t="shared" si="0"/>
        <v>22332135</v>
      </c>
      <c r="O17" s="20"/>
      <c r="P17" s="20"/>
      <c r="Q17" s="20">
        <v>3240011</v>
      </c>
      <c r="R17" s="24">
        <v>5300000</v>
      </c>
      <c r="S17" s="24"/>
      <c r="T17" s="21">
        <f t="shared" ref="T17:T48" si="3">SUM(O17:S17)</f>
        <v>8540011</v>
      </c>
      <c r="U17" s="25"/>
    </row>
    <row r="18" spans="1:21" x14ac:dyDescent="0.25">
      <c r="A18" s="5">
        <v>15</v>
      </c>
      <c r="B18" s="26" t="s">
        <v>30</v>
      </c>
      <c r="C18" s="22"/>
      <c r="D18" s="23">
        <v>15643912</v>
      </c>
      <c r="E18" s="19">
        <f t="shared" si="1"/>
        <v>15643912</v>
      </c>
      <c r="F18" s="20">
        <v>16238675</v>
      </c>
      <c r="G18" s="20">
        <v>1617120</v>
      </c>
      <c r="H18" s="20"/>
      <c r="I18" s="20"/>
      <c r="J18" s="20"/>
      <c r="K18" s="21">
        <f t="shared" si="2"/>
        <v>17855795</v>
      </c>
      <c r="L18" s="22">
        <v>3923000</v>
      </c>
      <c r="M18" s="23">
        <v>4108870</v>
      </c>
      <c r="N18" s="19">
        <f t="shared" si="0"/>
        <v>8031870</v>
      </c>
      <c r="O18" s="20">
        <v>7318336</v>
      </c>
      <c r="P18" s="20">
        <v>713534</v>
      </c>
      <c r="Q18" s="20"/>
      <c r="R18" s="24"/>
      <c r="S18" s="24"/>
      <c r="T18" s="21">
        <f t="shared" si="3"/>
        <v>8031870</v>
      </c>
      <c r="U18" s="25"/>
    </row>
    <row r="19" spans="1:21" x14ac:dyDescent="0.25">
      <c r="A19" s="5">
        <v>16</v>
      </c>
      <c r="B19" s="26" t="s">
        <v>31</v>
      </c>
      <c r="C19" s="22"/>
      <c r="D19" s="23">
        <f>76362117+5115263</f>
        <v>81477380</v>
      </c>
      <c r="E19" s="19">
        <f t="shared" si="1"/>
        <v>81477380</v>
      </c>
      <c r="F19" s="20">
        <v>65285066</v>
      </c>
      <c r="G19" s="20">
        <v>6973044</v>
      </c>
      <c r="H19" s="20">
        <v>13435369</v>
      </c>
      <c r="I19" s="20"/>
      <c r="J19" s="20">
        <v>1366880</v>
      </c>
      <c r="K19" s="21">
        <f t="shared" si="2"/>
        <v>87060359</v>
      </c>
      <c r="L19" s="22">
        <f>3050000+13748473</f>
        <v>16798473</v>
      </c>
      <c r="M19" s="23">
        <f>71406588+2000000</f>
        <v>73406588</v>
      </c>
      <c r="N19" s="19">
        <f t="shared" si="0"/>
        <v>90205061</v>
      </c>
      <c r="O19" s="20">
        <v>62378350</v>
      </c>
      <c r="P19" s="20">
        <v>6590194</v>
      </c>
      <c r="Q19" s="20">
        <v>20937272</v>
      </c>
      <c r="R19" s="24"/>
      <c r="S19" s="24">
        <v>2000000</v>
      </c>
      <c r="T19" s="21">
        <f t="shared" si="3"/>
        <v>91905816</v>
      </c>
      <c r="U19" s="25"/>
    </row>
    <row r="20" spans="1:21" x14ac:dyDescent="0.25">
      <c r="A20" s="5">
        <v>17</v>
      </c>
      <c r="B20" s="26" t="s">
        <v>32</v>
      </c>
      <c r="C20" s="22"/>
      <c r="D20" s="23"/>
      <c r="E20" s="19">
        <f t="shared" si="1"/>
        <v>0</v>
      </c>
      <c r="F20" s="20"/>
      <c r="G20" s="20"/>
      <c r="H20" s="20">
        <v>13642901</v>
      </c>
      <c r="I20" s="20"/>
      <c r="J20" s="20"/>
      <c r="K20" s="21">
        <f t="shared" si="2"/>
        <v>13642901</v>
      </c>
      <c r="L20" s="22"/>
      <c r="M20" s="23"/>
      <c r="N20" s="19">
        <f t="shared" si="0"/>
        <v>0</v>
      </c>
      <c r="O20" s="20"/>
      <c r="P20" s="20"/>
      <c r="Q20" s="20">
        <v>10510718</v>
      </c>
      <c r="R20" s="24"/>
      <c r="S20" s="24"/>
      <c r="T20" s="21">
        <f t="shared" si="3"/>
        <v>10510718</v>
      </c>
      <c r="U20" s="25"/>
    </row>
    <row r="21" spans="1:21" x14ac:dyDescent="0.25">
      <c r="A21" s="5">
        <v>18</v>
      </c>
      <c r="B21" s="26" t="s">
        <v>33</v>
      </c>
      <c r="C21" s="22">
        <f>23182678-635000-956119</f>
        <v>21591559</v>
      </c>
      <c r="D21" s="23">
        <v>1825751</v>
      </c>
      <c r="E21" s="19">
        <f t="shared" si="1"/>
        <v>23417310</v>
      </c>
      <c r="F21" s="20">
        <v>3729923</v>
      </c>
      <c r="G21" s="20">
        <v>819411</v>
      </c>
      <c r="H21" s="20">
        <v>15392064</v>
      </c>
      <c r="I21" s="20"/>
      <c r="J21" s="20">
        <v>208706</v>
      </c>
      <c r="K21" s="21">
        <f t="shared" si="2"/>
        <v>20150104</v>
      </c>
      <c r="L21" s="22">
        <f>18400000-635000-956000</f>
        <v>16809000</v>
      </c>
      <c r="M21" s="23">
        <v>412300</v>
      </c>
      <c r="N21" s="19">
        <f t="shared" si="0"/>
        <v>17221300</v>
      </c>
      <c r="O21" s="20">
        <f>2385000+120000+27500</f>
        <v>2532500</v>
      </c>
      <c r="P21" s="20">
        <f>425300+21000+5400</f>
        <v>451700</v>
      </c>
      <c r="Q21" s="20">
        <v>15400000</v>
      </c>
      <c r="R21" s="24"/>
      <c r="S21" s="24"/>
      <c r="T21" s="21">
        <f t="shared" si="3"/>
        <v>18384200</v>
      </c>
      <c r="U21" s="25"/>
    </row>
    <row r="22" spans="1:21" x14ac:dyDescent="0.25">
      <c r="A22" s="5">
        <v>19</v>
      </c>
      <c r="B22" s="26" t="s">
        <v>34</v>
      </c>
      <c r="C22" s="22"/>
      <c r="D22" s="23"/>
      <c r="E22" s="19">
        <f t="shared" si="1"/>
        <v>0</v>
      </c>
      <c r="F22" s="20"/>
      <c r="G22" s="20"/>
      <c r="H22" s="20"/>
      <c r="I22" s="20"/>
      <c r="J22" s="20"/>
      <c r="K22" s="21">
        <f t="shared" si="2"/>
        <v>0</v>
      </c>
      <c r="L22" s="22"/>
      <c r="M22" s="23"/>
      <c r="N22" s="19">
        <f t="shared" si="0"/>
        <v>0</v>
      </c>
      <c r="O22" s="20"/>
      <c r="P22" s="20"/>
      <c r="Q22" s="20">
        <v>6350000</v>
      </c>
      <c r="R22" s="24"/>
      <c r="S22" s="24"/>
      <c r="T22" s="21">
        <f t="shared" si="3"/>
        <v>6350000</v>
      </c>
      <c r="U22" s="25"/>
    </row>
    <row r="23" spans="1:21" x14ac:dyDescent="0.25">
      <c r="A23" s="5">
        <v>20</v>
      </c>
      <c r="B23" s="26" t="s">
        <v>36</v>
      </c>
      <c r="C23" s="22"/>
      <c r="D23" s="23">
        <v>0</v>
      </c>
      <c r="E23" s="19">
        <f t="shared" si="1"/>
        <v>0</v>
      </c>
      <c r="F23" s="20"/>
      <c r="G23" s="20"/>
      <c r="H23" s="20">
        <v>50987</v>
      </c>
      <c r="I23" s="20"/>
      <c r="J23" s="20"/>
      <c r="K23" s="21">
        <f t="shared" si="2"/>
        <v>50987</v>
      </c>
      <c r="L23" s="22"/>
      <c r="M23" s="23">
        <v>1076424</v>
      </c>
      <c r="N23" s="19">
        <f t="shared" si="0"/>
        <v>1076424</v>
      </c>
      <c r="O23" s="20"/>
      <c r="P23" s="20"/>
      <c r="Q23" s="20">
        <v>100000</v>
      </c>
      <c r="R23" s="24"/>
      <c r="S23" s="24"/>
      <c r="T23" s="21">
        <f t="shared" si="3"/>
        <v>100000</v>
      </c>
      <c r="U23" s="25"/>
    </row>
    <row r="24" spans="1:21" x14ac:dyDescent="0.25">
      <c r="A24" s="5">
        <v>21</v>
      </c>
      <c r="B24" s="26" t="s">
        <v>37</v>
      </c>
      <c r="C24" s="22"/>
      <c r="D24" s="23">
        <f>7579770+6117650</f>
        <v>13697420</v>
      </c>
      <c r="E24" s="19">
        <f t="shared" si="1"/>
        <v>13697420</v>
      </c>
      <c r="F24" s="20"/>
      <c r="G24" s="20"/>
      <c r="H24" s="20">
        <v>21002545</v>
      </c>
      <c r="I24" s="20"/>
      <c r="J24" s="20"/>
      <c r="K24" s="21">
        <f t="shared" si="2"/>
        <v>21002545</v>
      </c>
      <c r="L24" s="22"/>
      <c r="M24" s="23">
        <f>6754116+6117650</f>
        <v>12871766</v>
      </c>
      <c r="N24" s="19">
        <f t="shared" si="0"/>
        <v>12871766</v>
      </c>
      <c r="O24" s="20"/>
      <c r="P24" s="20"/>
      <c r="Q24" s="20">
        <f>14768500+36000</f>
        <v>14804500</v>
      </c>
      <c r="R24" s="24"/>
      <c r="S24" s="24"/>
      <c r="T24" s="21">
        <f t="shared" si="3"/>
        <v>14804500</v>
      </c>
      <c r="U24" s="25"/>
    </row>
    <row r="25" spans="1:21" x14ac:dyDescent="0.25">
      <c r="A25" s="5">
        <v>22</v>
      </c>
      <c r="B25" s="26" t="s">
        <v>38</v>
      </c>
      <c r="C25" s="22">
        <f>512017+4786843</f>
        <v>5298860</v>
      </c>
      <c r="D25" s="23">
        <v>33206591</v>
      </c>
      <c r="E25" s="19">
        <f t="shared" si="1"/>
        <v>38505451</v>
      </c>
      <c r="F25" s="20"/>
      <c r="G25" s="20"/>
      <c r="H25" s="20">
        <f>11355206+28755857</f>
        <v>40111063</v>
      </c>
      <c r="I25" s="20"/>
      <c r="J25" s="20"/>
      <c r="K25" s="21">
        <f t="shared" si="2"/>
        <v>40111063</v>
      </c>
      <c r="L25" s="22">
        <f>917000+5950000</f>
        <v>6867000</v>
      </c>
      <c r="M25" s="23">
        <v>35780825</v>
      </c>
      <c r="N25" s="19">
        <f t="shared" si="0"/>
        <v>42647825</v>
      </c>
      <c r="O25" s="20"/>
      <c r="P25" s="20"/>
      <c r="Q25" s="20">
        <f>13488300+31071200</f>
        <v>44559500</v>
      </c>
      <c r="R25" s="24"/>
      <c r="S25" s="24"/>
      <c r="T25" s="21">
        <f t="shared" si="3"/>
        <v>44559500</v>
      </c>
      <c r="U25" s="25"/>
    </row>
    <row r="26" spans="1:21" x14ac:dyDescent="0.25">
      <c r="A26" s="5">
        <v>23</v>
      </c>
      <c r="B26" s="26" t="s">
        <v>39</v>
      </c>
      <c r="C26" s="22"/>
      <c r="D26" s="23"/>
      <c r="E26" s="19">
        <f t="shared" si="1"/>
        <v>0</v>
      </c>
      <c r="F26" s="20"/>
      <c r="G26" s="20"/>
      <c r="H26" s="20"/>
      <c r="I26" s="20"/>
      <c r="J26" s="20"/>
      <c r="K26" s="21">
        <f t="shared" si="2"/>
        <v>0</v>
      </c>
      <c r="L26" s="22"/>
      <c r="M26" s="23"/>
      <c r="N26" s="19">
        <f t="shared" si="0"/>
        <v>0</v>
      </c>
      <c r="O26" s="20"/>
      <c r="P26" s="20"/>
      <c r="Q26" s="20">
        <v>20000</v>
      </c>
      <c r="R26" s="24"/>
      <c r="S26" s="24"/>
      <c r="T26" s="21">
        <f t="shared" si="3"/>
        <v>20000</v>
      </c>
      <c r="U26" s="25"/>
    </row>
    <row r="27" spans="1:21" x14ac:dyDescent="0.25">
      <c r="A27" s="5">
        <v>24</v>
      </c>
      <c r="B27" s="26" t="s">
        <v>40</v>
      </c>
      <c r="C27" s="22"/>
      <c r="D27" s="23"/>
      <c r="E27" s="19">
        <f t="shared" si="1"/>
        <v>0</v>
      </c>
      <c r="F27" s="20"/>
      <c r="G27" s="20"/>
      <c r="H27" s="20"/>
      <c r="I27" s="20"/>
      <c r="J27" s="20">
        <v>1862000</v>
      </c>
      <c r="K27" s="21">
        <f t="shared" si="2"/>
        <v>1862000</v>
      </c>
      <c r="L27" s="22"/>
      <c r="M27" s="23"/>
      <c r="N27" s="19">
        <f t="shared" si="0"/>
        <v>0</v>
      </c>
      <c r="O27" s="20"/>
      <c r="P27" s="20"/>
      <c r="Q27" s="20"/>
      <c r="R27" s="24"/>
      <c r="S27" s="24">
        <v>337500</v>
      </c>
      <c r="T27" s="21">
        <f t="shared" si="3"/>
        <v>337500</v>
      </c>
      <c r="U27" s="25"/>
    </row>
    <row r="28" spans="1:21" ht="30" x14ac:dyDescent="0.25">
      <c r="A28" s="5">
        <v>25</v>
      </c>
      <c r="B28" s="36" t="s">
        <v>41</v>
      </c>
      <c r="C28" s="22"/>
      <c r="D28" s="23"/>
      <c r="E28" s="19">
        <f t="shared" si="1"/>
        <v>0</v>
      </c>
      <c r="F28" s="20"/>
      <c r="G28" s="20"/>
      <c r="H28" s="20">
        <v>4029963</v>
      </c>
      <c r="I28" s="20"/>
      <c r="J28" s="20"/>
      <c r="K28" s="21">
        <f t="shared" si="2"/>
        <v>4029963</v>
      </c>
      <c r="L28" s="22"/>
      <c r="M28" s="23"/>
      <c r="N28" s="19">
        <f t="shared" si="0"/>
        <v>0</v>
      </c>
      <c r="O28" s="20"/>
      <c r="P28" s="20"/>
      <c r="Q28" s="20">
        <v>4031000</v>
      </c>
      <c r="R28" s="24"/>
      <c r="S28" s="24"/>
      <c r="T28" s="21">
        <f t="shared" si="3"/>
        <v>4031000</v>
      </c>
      <c r="U28" s="25"/>
    </row>
    <row r="29" spans="1:21" ht="30" x14ac:dyDescent="0.25">
      <c r="A29" s="5">
        <v>26</v>
      </c>
      <c r="B29" s="36" t="s">
        <v>42</v>
      </c>
      <c r="C29" s="22"/>
      <c r="D29" s="23"/>
      <c r="E29" s="19">
        <f t="shared" si="1"/>
        <v>0</v>
      </c>
      <c r="F29" s="20"/>
      <c r="G29" s="20"/>
      <c r="H29" s="20">
        <v>691525</v>
      </c>
      <c r="I29" s="20"/>
      <c r="J29" s="20"/>
      <c r="K29" s="21">
        <f t="shared" si="2"/>
        <v>691525</v>
      </c>
      <c r="L29" s="22"/>
      <c r="M29" s="23"/>
      <c r="N29" s="19">
        <f t="shared" si="0"/>
        <v>0</v>
      </c>
      <c r="O29" s="20"/>
      <c r="P29" s="20"/>
      <c r="Q29" s="20">
        <v>692000</v>
      </c>
      <c r="R29" s="24"/>
      <c r="S29" s="24"/>
      <c r="T29" s="21">
        <f t="shared" si="3"/>
        <v>692000</v>
      </c>
      <c r="U29" s="25"/>
    </row>
    <row r="30" spans="1:21" x14ac:dyDescent="0.25">
      <c r="A30" s="5">
        <v>27</v>
      </c>
      <c r="B30" s="26" t="s">
        <v>68</v>
      </c>
      <c r="C30" s="22"/>
      <c r="D30" s="20"/>
      <c r="E30" s="19">
        <f t="shared" si="1"/>
        <v>0</v>
      </c>
      <c r="F30" s="20"/>
      <c r="G30" s="20"/>
      <c r="H30" s="20">
        <v>407325</v>
      </c>
      <c r="I30" s="20"/>
      <c r="J30" s="20"/>
      <c r="K30" s="21">
        <f t="shared" si="2"/>
        <v>407325</v>
      </c>
      <c r="L30" s="22"/>
      <c r="M30" s="20"/>
      <c r="N30" s="37">
        <f t="shared" si="0"/>
        <v>0</v>
      </c>
      <c r="O30" s="20"/>
      <c r="P30" s="20"/>
      <c r="Q30" s="20">
        <v>410000</v>
      </c>
      <c r="R30" s="20"/>
      <c r="S30" s="20"/>
      <c r="T30" s="21">
        <f t="shared" si="3"/>
        <v>410000</v>
      </c>
      <c r="U30" s="25"/>
    </row>
    <row r="31" spans="1:21" x14ac:dyDescent="0.25">
      <c r="A31" s="5">
        <v>28</v>
      </c>
      <c r="B31" s="26" t="s">
        <v>43</v>
      </c>
      <c r="C31" s="38"/>
      <c r="D31" s="39">
        <v>357960</v>
      </c>
      <c r="E31" s="19">
        <f t="shared" si="1"/>
        <v>357960</v>
      </c>
      <c r="F31" s="39"/>
      <c r="G31" s="39"/>
      <c r="H31" s="39">
        <v>406400</v>
      </c>
      <c r="I31" s="39"/>
      <c r="J31" s="39"/>
      <c r="K31" s="21">
        <f t="shared" si="2"/>
        <v>406400</v>
      </c>
      <c r="L31" s="38"/>
      <c r="M31" s="39">
        <v>357960</v>
      </c>
      <c r="N31" s="37">
        <f t="shared" si="0"/>
        <v>357960</v>
      </c>
      <c r="O31" s="39"/>
      <c r="P31" s="39"/>
      <c r="Q31" s="39">
        <v>358000</v>
      </c>
      <c r="R31" s="39"/>
      <c r="S31" s="39"/>
      <c r="T31" s="40">
        <f t="shared" si="3"/>
        <v>358000</v>
      </c>
      <c r="U31" s="25"/>
    </row>
    <row r="32" spans="1:21" x14ac:dyDescent="0.25">
      <c r="A32" s="5">
        <v>29</v>
      </c>
      <c r="B32" s="26" t="s">
        <v>44</v>
      </c>
      <c r="C32" s="22">
        <v>635000</v>
      </c>
      <c r="D32" s="20"/>
      <c r="E32" s="19">
        <f t="shared" si="1"/>
        <v>635000</v>
      </c>
      <c r="F32" s="20"/>
      <c r="G32" s="20"/>
      <c r="H32" s="20">
        <v>71183</v>
      </c>
      <c r="I32" s="20"/>
      <c r="J32" s="20"/>
      <c r="K32" s="21">
        <f t="shared" si="2"/>
        <v>71183</v>
      </c>
      <c r="L32" s="22">
        <v>635000</v>
      </c>
      <c r="M32" s="20"/>
      <c r="N32" s="37">
        <f t="shared" si="0"/>
        <v>635000</v>
      </c>
      <c r="O32" s="20"/>
      <c r="P32" s="20"/>
      <c r="Q32" s="20">
        <v>635000</v>
      </c>
      <c r="R32" s="20"/>
      <c r="S32" s="20"/>
      <c r="T32" s="41">
        <f t="shared" si="3"/>
        <v>635000</v>
      </c>
    </row>
    <row r="33" spans="1:20" ht="17.25" x14ac:dyDescent="0.25">
      <c r="A33" s="5">
        <v>30</v>
      </c>
      <c r="B33" s="26" t="s">
        <v>45</v>
      </c>
      <c r="C33" s="22"/>
      <c r="D33" s="20">
        <v>12100</v>
      </c>
      <c r="E33" s="19">
        <f t="shared" si="1"/>
        <v>12100</v>
      </c>
      <c r="F33" s="20"/>
      <c r="G33" s="20"/>
      <c r="H33" s="20">
        <v>12100</v>
      </c>
      <c r="I33" s="20"/>
      <c r="J33" s="20"/>
      <c r="K33" s="21">
        <f t="shared" si="2"/>
        <v>12100</v>
      </c>
      <c r="L33" s="22"/>
      <c r="M33" s="20">
        <v>8100</v>
      </c>
      <c r="N33" s="37">
        <f t="shared" si="0"/>
        <v>8100</v>
      </c>
      <c r="O33" s="20"/>
      <c r="P33" s="20"/>
      <c r="Q33" s="20">
        <v>8100</v>
      </c>
      <c r="R33" s="20"/>
      <c r="S33" s="20"/>
      <c r="T33" s="41">
        <f t="shared" si="3"/>
        <v>8100</v>
      </c>
    </row>
    <row r="34" spans="1:20" x14ac:dyDescent="0.25">
      <c r="A34" s="5">
        <v>31</v>
      </c>
      <c r="B34" s="26" t="s">
        <v>47</v>
      </c>
      <c r="C34" s="22"/>
      <c r="D34" s="20"/>
      <c r="E34" s="19">
        <f t="shared" si="1"/>
        <v>0</v>
      </c>
      <c r="F34" s="20"/>
      <c r="G34" s="20"/>
      <c r="H34" s="20">
        <v>164500</v>
      </c>
      <c r="I34" s="20"/>
      <c r="J34" s="20"/>
      <c r="K34" s="21">
        <f t="shared" si="2"/>
        <v>164500</v>
      </c>
      <c r="L34" s="22"/>
      <c r="M34" s="20"/>
      <c r="N34" s="37">
        <f t="shared" si="0"/>
        <v>0</v>
      </c>
      <c r="O34" s="20"/>
      <c r="P34" s="20"/>
      <c r="Q34" s="20">
        <v>165000</v>
      </c>
      <c r="R34" s="20"/>
      <c r="S34" s="20"/>
      <c r="T34" s="41">
        <f t="shared" si="3"/>
        <v>165000</v>
      </c>
    </row>
    <row r="35" spans="1:20" ht="60" x14ac:dyDescent="0.25">
      <c r="A35" s="5">
        <v>32</v>
      </c>
      <c r="B35" s="36" t="s">
        <v>61</v>
      </c>
      <c r="C35" s="22"/>
      <c r="D35" s="20"/>
      <c r="E35" s="19">
        <f t="shared" si="1"/>
        <v>0</v>
      </c>
      <c r="F35" s="20"/>
      <c r="G35" s="20"/>
      <c r="H35" s="20"/>
      <c r="I35" s="20"/>
      <c r="J35" s="20"/>
      <c r="K35" s="21">
        <f t="shared" si="2"/>
        <v>0</v>
      </c>
      <c r="L35" s="22"/>
      <c r="M35" s="20"/>
      <c r="N35" s="37"/>
      <c r="O35" s="20"/>
      <c r="P35" s="20"/>
      <c r="Q35" s="20">
        <v>11111138</v>
      </c>
      <c r="R35" s="20"/>
      <c r="S35" s="20"/>
      <c r="T35" s="41">
        <f t="shared" si="3"/>
        <v>11111138</v>
      </c>
    </row>
    <row r="36" spans="1:20" ht="25.5" x14ac:dyDescent="0.25">
      <c r="A36" s="5">
        <v>33</v>
      </c>
      <c r="B36" s="12" t="s">
        <v>50</v>
      </c>
      <c r="C36" s="22"/>
      <c r="D36" s="20"/>
      <c r="E36" s="19">
        <f t="shared" si="1"/>
        <v>0</v>
      </c>
      <c r="F36" s="20"/>
      <c r="G36" s="20"/>
      <c r="H36" s="20"/>
      <c r="I36" s="20"/>
      <c r="J36" s="20"/>
      <c r="K36" s="21">
        <f t="shared" si="2"/>
        <v>0</v>
      </c>
      <c r="L36" s="22"/>
      <c r="M36" s="20"/>
      <c r="N36" s="37">
        <f t="shared" si="0"/>
        <v>0</v>
      </c>
      <c r="O36" s="20"/>
      <c r="P36" s="20"/>
      <c r="Q36" s="20">
        <v>460350</v>
      </c>
      <c r="R36" s="20"/>
      <c r="S36" s="20"/>
      <c r="T36" s="41">
        <f t="shared" si="3"/>
        <v>460350</v>
      </c>
    </row>
    <row r="37" spans="1:20" ht="25.5" x14ac:dyDescent="0.25">
      <c r="A37" s="5">
        <v>34</v>
      </c>
      <c r="B37" s="12" t="s">
        <v>51</v>
      </c>
      <c r="C37" s="22">
        <v>48206527</v>
      </c>
      <c r="D37" s="42"/>
      <c r="E37" s="19">
        <f t="shared" ref="E37:E47" si="4">SUM(C37:C37)</f>
        <v>48206527</v>
      </c>
      <c r="F37" s="20"/>
      <c r="G37" s="20"/>
      <c r="H37" s="20">
        <v>6075229</v>
      </c>
      <c r="I37" s="20"/>
      <c r="J37" s="20"/>
      <c r="K37" s="21">
        <f t="shared" si="2"/>
        <v>6075229</v>
      </c>
      <c r="L37" s="22">
        <v>96333061</v>
      </c>
      <c r="M37" s="20"/>
      <c r="N37" s="37">
        <f t="shared" si="0"/>
        <v>96333061</v>
      </c>
      <c r="O37" s="20"/>
      <c r="P37" s="20"/>
      <c r="Q37" s="20">
        <v>929650</v>
      </c>
      <c r="R37" s="20"/>
      <c r="S37" s="20">
        <v>100477779</v>
      </c>
      <c r="T37" s="41">
        <f t="shared" si="3"/>
        <v>101407429</v>
      </c>
    </row>
    <row r="38" spans="1:20" ht="25.5" x14ac:dyDescent="0.25">
      <c r="A38" s="5">
        <v>35</v>
      </c>
      <c r="B38" s="12" t="s">
        <v>52</v>
      </c>
      <c r="C38" s="22"/>
      <c r="D38" s="42"/>
      <c r="E38" s="19">
        <f t="shared" si="4"/>
        <v>0</v>
      </c>
      <c r="F38" s="20"/>
      <c r="G38" s="20"/>
      <c r="H38" s="20">
        <v>108029</v>
      </c>
      <c r="I38" s="20"/>
      <c r="J38" s="20"/>
      <c r="K38" s="21">
        <f t="shared" si="2"/>
        <v>108029</v>
      </c>
      <c r="L38" s="22">
        <v>40197000</v>
      </c>
      <c r="M38" s="20"/>
      <c r="N38" s="37">
        <f t="shared" si="0"/>
        <v>40197000</v>
      </c>
      <c r="O38" s="20"/>
      <c r="P38" s="20"/>
      <c r="Q38" s="20">
        <v>450000</v>
      </c>
      <c r="R38" s="20"/>
      <c r="S38" s="20">
        <v>39747000</v>
      </c>
      <c r="T38" s="41">
        <f t="shared" si="3"/>
        <v>40197000</v>
      </c>
    </row>
    <row r="39" spans="1:20" ht="25.5" x14ac:dyDescent="0.25">
      <c r="A39" s="5">
        <v>36</v>
      </c>
      <c r="B39" s="12" t="s">
        <v>53</v>
      </c>
      <c r="C39" s="22">
        <v>15352211</v>
      </c>
      <c r="D39" s="42"/>
      <c r="E39" s="19">
        <f t="shared" si="4"/>
        <v>15352211</v>
      </c>
      <c r="F39" s="20">
        <v>6160000</v>
      </c>
      <c r="G39" s="20">
        <v>1146600</v>
      </c>
      <c r="H39" s="20">
        <v>84810</v>
      </c>
      <c r="I39" s="20"/>
      <c r="J39" s="20"/>
      <c r="K39" s="21">
        <f t="shared" si="2"/>
        <v>7391410</v>
      </c>
      <c r="L39" s="22">
        <v>15168001</v>
      </c>
      <c r="M39" s="20"/>
      <c r="N39" s="37">
        <f t="shared" si="0"/>
        <v>15168001</v>
      </c>
      <c r="O39" s="20">
        <v>10640000</v>
      </c>
      <c r="P39" s="20">
        <v>2801400</v>
      </c>
      <c r="Q39" s="20">
        <v>1726601</v>
      </c>
      <c r="R39" s="20"/>
      <c r="S39" s="20"/>
      <c r="T39" s="41">
        <f t="shared" si="3"/>
        <v>15168001</v>
      </c>
    </row>
    <row r="40" spans="1:20" ht="25.5" x14ac:dyDescent="0.25">
      <c r="A40" s="5">
        <v>37</v>
      </c>
      <c r="B40" s="12" t="s">
        <v>54</v>
      </c>
      <c r="C40" s="22">
        <v>9394307</v>
      </c>
      <c r="D40" s="42"/>
      <c r="E40" s="19">
        <f t="shared" si="4"/>
        <v>9394307</v>
      </c>
      <c r="F40" s="20">
        <v>1734600</v>
      </c>
      <c r="G40" s="20">
        <v>327600</v>
      </c>
      <c r="H40" s="20">
        <v>85528</v>
      </c>
      <c r="I40" s="20"/>
      <c r="J40" s="20"/>
      <c r="K40" s="21">
        <f t="shared" si="2"/>
        <v>2147728</v>
      </c>
      <c r="L40" s="22">
        <v>14037479</v>
      </c>
      <c r="M40" s="20"/>
      <c r="N40" s="37">
        <f t="shared" si="0"/>
        <v>14037479</v>
      </c>
      <c r="O40" s="20">
        <v>9069400</v>
      </c>
      <c r="P40" s="20">
        <v>1715800</v>
      </c>
      <c r="Q40" s="20">
        <f>1258472+723807</f>
        <v>1982279</v>
      </c>
      <c r="R40" s="20"/>
      <c r="S40" s="20">
        <v>1270000</v>
      </c>
      <c r="T40" s="41">
        <f t="shared" si="3"/>
        <v>14037479</v>
      </c>
    </row>
    <row r="41" spans="1:20" ht="38.25" x14ac:dyDescent="0.25">
      <c r="A41" s="5">
        <v>38</v>
      </c>
      <c r="B41" s="12" t="s">
        <v>55</v>
      </c>
      <c r="C41" s="22">
        <v>3496509</v>
      </c>
      <c r="D41" s="42"/>
      <c r="E41" s="19">
        <f t="shared" si="4"/>
        <v>3496509</v>
      </c>
      <c r="F41" s="20"/>
      <c r="G41" s="20"/>
      <c r="H41" s="20"/>
      <c r="I41" s="20"/>
      <c r="J41" s="20"/>
      <c r="K41" s="21">
        <f t="shared" si="2"/>
        <v>0</v>
      </c>
      <c r="L41" s="22">
        <v>3496509</v>
      </c>
      <c r="M41" s="20"/>
      <c r="N41" s="37">
        <f t="shared" si="0"/>
        <v>3496509</v>
      </c>
      <c r="O41" s="20">
        <v>230000</v>
      </c>
      <c r="P41" s="20">
        <v>45000</v>
      </c>
      <c r="Q41" s="20">
        <f>2396844+824765</f>
        <v>3221609</v>
      </c>
      <c r="R41" s="20"/>
      <c r="S41" s="20"/>
      <c r="T41" s="41">
        <f t="shared" si="3"/>
        <v>3496609</v>
      </c>
    </row>
    <row r="42" spans="1:20" ht="25.5" x14ac:dyDescent="0.25">
      <c r="A42" s="5">
        <v>39</v>
      </c>
      <c r="B42" s="12" t="s">
        <v>56</v>
      </c>
      <c r="C42" s="22">
        <v>40964451</v>
      </c>
      <c r="D42" s="42"/>
      <c r="E42" s="19">
        <f t="shared" si="4"/>
        <v>40964451</v>
      </c>
      <c r="F42" s="20">
        <v>2259680</v>
      </c>
      <c r="G42" s="20">
        <v>379080</v>
      </c>
      <c r="H42" s="20">
        <v>12693443</v>
      </c>
      <c r="I42" s="20"/>
      <c r="J42" s="20"/>
      <c r="K42" s="21">
        <f t="shared" si="2"/>
        <v>15332203</v>
      </c>
      <c r="L42" s="22">
        <v>25322853</v>
      </c>
      <c r="M42" s="20"/>
      <c r="N42" s="37">
        <f t="shared" si="0"/>
        <v>25322853</v>
      </c>
      <c r="O42" s="20">
        <v>4253544</v>
      </c>
      <c r="P42" s="20">
        <v>1224720</v>
      </c>
      <c r="Q42" s="20">
        <f>12350796+7493793</f>
        <v>19844589</v>
      </c>
      <c r="R42" s="20"/>
      <c r="S42" s="20"/>
      <c r="T42" s="41">
        <f t="shared" si="3"/>
        <v>25322853</v>
      </c>
    </row>
    <row r="43" spans="1:20" x14ac:dyDescent="0.25">
      <c r="A43" s="5">
        <v>40</v>
      </c>
      <c r="B43" s="13" t="s">
        <v>48</v>
      </c>
      <c r="C43" s="22">
        <v>208214631</v>
      </c>
      <c r="D43" s="42"/>
      <c r="E43" s="19">
        <f t="shared" si="4"/>
        <v>208214631</v>
      </c>
      <c r="F43" s="20"/>
      <c r="G43" s="20"/>
      <c r="H43" s="20">
        <v>3000000</v>
      </c>
      <c r="I43" s="20"/>
      <c r="J43" s="20"/>
      <c r="K43" s="21">
        <f t="shared" si="2"/>
        <v>3000000</v>
      </c>
      <c r="L43" s="22">
        <v>203703331</v>
      </c>
      <c r="M43" s="20"/>
      <c r="N43" s="37">
        <f t="shared" si="0"/>
        <v>203703331</v>
      </c>
      <c r="O43" s="20"/>
      <c r="P43" s="20"/>
      <c r="Q43" s="20">
        <v>17438231</v>
      </c>
      <c r="R43" s="20"/>
      <c r="S43" s="20">
        <v>186265100</v>
      </c>
      <c r="T43" s="41">
        <f t="shared" si="3"/>
        <v>203703331</v>
      </c>
    </row>
    <row r="44" spans="1:20" ht="25.5" x14ac:dyDescent="0.25">
      <c r="A44" s="5">
        <v>41</v>
      </c>
      <c r="B44" s="12" t="s">
        <v>49</v>
      </c>
      <c r="C44" s="22">
        <v>47680067</v>
      </c>
      <c r="D44" s="42"/>
      <c r="E44" s="19">
        <f t="shared" si="4"/>
        <v>47680067</v>
      </c>
      <c r="F44" s="20"/>
      <c r="G44" s="20"/>
      <c r="H44" s="20">
        <v>1930000</v>
      </c>
      <c r="I44" s="20"/>
      <c r="J44" s="20"/>
      <c r="K44" s="21">
        <f t="shared" si="2"/>
        <v>1930000</v>
      </c>
      <c r="L44" s="22">
        <v>35359459</v>
      </c>
      <c r="M44" s="20"/>
      <c r="N44" s="37">
        <f t="shared" si="0"/>
        <v>35359459</v>
      </c>
      <c r="O44" s="20"/>
      <c r="P44" s="20"/>
      <c r="Q44" s="20"/>
      <c r="R44" s="20"/>
      <c r="S44" s="20">
        <v>35359459</v>
      </c>
      <c r="T44" s="41">
        <f t="shared" si="3"/>
        <v>35359459</v>
      </c>
    </row>
    <row r="45" spans="1:20" ht="25.5" x14ac:dyDescent="0.25">
      <c r="A45" s="5">
        <v>42</v>
      </c>
      <c r="B45" s="12" t="s">
        <v>57</v>
      </c>
      <c r="C45" s="22">
        <v>170755818</v>
      </c>
      <c r="D45" s="42"/>
      <c r="E45" s="19">
        <f t="shared" si="4"/>
        <v>170755818</v>
      </c>
      <c r="F45" s="20"/>
      <c r="G45" s="20"/>
      <c r="H45" s="20">
        <v>60000</v>
      </c>
      <c r="I45" s="20"/>
      <c r="J45" s="20"/>
      <c r="K45" s="21">
        <f t="shared" si="2"/>
        <v>60000</v>
      </c>
      <c r="L45" s="22">
        <v>170755818</v>
      </c>
      <c r="M45" s="20"/>
      <c r="N45" s="37">
        <f t="shared" si="0"/>
        <v>170755818</v>
      </c>
      <c r="O45" s="20"/>
      <c r="P45" s="20"/>
      <c r="Q45" s="20">
        <v>11855380</v>
      </c>
      <c r="R45" s="20"/>
      <c r="S45" s="20">
        <v>158900438</v>
      </c>
      <c r="T45" s="41">
        <f t="shared" si="3"/>
        <v>170755818</v>
      </c>
    </row>
    <row r="46" spans="1:20" ht="25.5" x14ac:dyDescent="0.25">
      <c r="A46" s="5">
        <v>43</v>
      </c>
      <c r="B46" s="12" t="s">
        <v>58</v>
      </c>
      <c r="C46" s="22">
        <v>55156644</v>
      </c>
      <c r="D46" s="42"/>
      <c r="E46" s="19">
        <f t="shared" si="4"/>
        <v>55156644</v>
      </c>
      <c r="F46" s="20"/>
      <c r="G46" s="20"/>
      <c r="H46" s="20">
        <v>1879400</v>
      </c>
      <c r="I46" s="20"/>
      <c r="J46" s="20"/>
      <c r="K46" s="21">
        <f t="shared" si="2"/>
        <v>1879400</v>
      </c>
      <c r="L46" s="22">
        <v>42793488</v>
      </c>
      <c r="M46" s="20"/>
      <c r="N46" s="37">
        <f t="shared" si="0"/>
        <v>42793488</v>
      </c>
      <c r="O46" s="20"/>
      <c r="P46" s="20"/>
      <c r="Q46" s="20">
        <v>223000</v>
      </c>
      <c r="R46" s="20"/>
      <c r="S46" s="20">
        <v>42570488</v>
      </c>
      <c r="T46" s="41">
        <f t="shared" si="3"/>
        <v>42793488</v>
      </c>
    </row>
    <row r="47" spans="1:20" ht="25.5" x14ac:dyDescent="0.25">
      <c r="A47" s="5">
        <v>44</v>
      </c>
      <c r="B47" s="12" t="s">
        <v>59</v>
      </c>
      <c r="C47" s="22">
        <v>20156252</v>
      </c>
      <c r="D47" s="42"/>
      <c r="E47" s="19">
        <f t="shared" si="4"/>
        <v>20156252</v>
      </c>
      <c r="F47" s="20">
        <v>473880</v>
      </c>
      <c r="G47" s="20">
        <v>85140</v>
      </c>
      <c r="H47" s="20">
        <v>121937</v>
      </c>
      <c r="I47" s="20"/>
      <c r="J47" s="20"/>
      <c r="K47" s="21">
        <f t="shared" si="2"/>
        <v>680957</v>
      </c>
      <c r="L47" s="22">
        <v>19470075</v>
      </c>
      <c r="M47" s="20"/>
      <c r="N47" s="37">
        <f t="shared" si="0"/>
        <v>19470075</v>
      </c>
      <c r="O47" s="20">
        <v>480000</v>
      </c>
      <c r="P47" s="20">
        <v>84240</v>
      </c>
      <c r="Q47" s="20">
        <f>15000000+3905835</f>
        <v>18905835</v>
      </c>
      <c r="R47" s="20"/>
      <c r="S47" s="20"/>
      <c r="T47" s="41">
        <f t="shared" si="3"/>
        <v>19470075</v>
      </c>
    </row>
    <row r="48" spans="1:20" x14ac:dyDescent="0.25">
      <c r="A48" s="5">
        <v>45</v>
      </c>
      <c r="B48" s="43" t="s">
        <v>70</v>
      </c>
      <c r="C48" s="22">
        <v>306587</v>
      </c>
      <c r="D48" s="20">
        <v>74350017</v>
      </c>
      <c r="E48" s="37"/>
      <c r="F48" s="20">
        <v>75515672</v>
      </c>
      <c r="G48" s="20">
        <v>15250419</v>
      </c>
      <c r="H48" s="20">
        <v>5114026</v>
      </c>
      <c r="I48" s="20"/>
      <c r="J48" s="20">
        <v>1222545</v>
      </c>
      <c r="K48" s="21">
        <f t="shared" ref="K48:K64" si="5">SUM(F48:J48)</f>
        <v>97102662</v>
      </c>
      <c r="L48" s="22">
        <f>6500+1400000</f>
        <v>1406500</v>
      </c>
      <c r="M48" s="20">
        <v>76435800</v>
      </c>
      <c r="N48" s="37">
        <f t="shared" si="0"/>
        <v>77842300</v>
      </c>
      <c r="O48" s="20">
        <v>77715200</v>
      </c>
      <c r="P48" s="20">
        <v>15078000</v>
      </c>
      <c r="Q48" s="20">
        <f>5114000-19500</f>
        <v>5094500</v>
      </c>
      <c r="R48" s="20"/>
      <c r="S48" s="20"/>
      <c r="T48" s="41">
        <f t="shared" si="3"/>
        <v>97887700</v>
      </c>
    </row>
    <row r="49" spans="1:21" x14ac:dyDescent="0.25">
      <c r="A49" s="5">
        <v>46</v>
      </c>
      <c r="B49" s="17" t="s">
        <v>0</v>
      </c>
      <c r="C49" s="44">
        <v>379975</v>
      </c>
      <c r="D49" s="45">
        <v>72684600</v>
      </c>
      <c r="E49" s="19">
        <f t="shared" ref="E49:E64" si="6">SUM(C49:D49)</f>
        <v>73064575</v>
      </c>
      <c r="F49" s="46">
        <v>59634640</v>
      </c>
      <c r="G49" s="46">
        <v>11869552</v>
      </c>
      <c r="H49" s="46">
        <v>9453564</v>
      </c>
      <c r="I49" s="46"/>
      <c r="J49" s="46">
        <v>161720</v>
      </c>
      <c r="K49" s="21">
        <f t="shared" si="5"/>
        <v>81119476</v>
      </c>
      <c r="L49" s="44">
        <v>345000</v>
      </c>
      <c r="M49" s="45">
        <v>72180800</v>
      </c>
      <c r="N49" s="19">
        <f>SUM(L49:M49)</f>
        <v>72525800</v>
      </c>
      <c r="O49" s="46">
        <v>59730000</v>
      </c>
      <c r="P49" s="46">
        <v>11800000</v>
      </c>
      <c r="Q49" s="46">
        <v>9460000</v>
      </c>
      <c r="R49" s="47"/>
      <c r="S49" s="47"/>
      <c r="T49" s="21">
        <f>SUM(O49:S49)</f>
        <v>80990000</v>
      </c>
    </row>
    <row r="50" spans="1:21" s="50" customFormat="1" x14ac:dyDescent="0.25">
      <c r="A50" s="5">
        <v>47</v>
      </c>
      <c r="B50" s="17" t="s">
        <v>79</v>
      </c>
      <c r="C50" s="18"/>
      <c r="D50" s="19"/>
      <c r="E50" s="19"/>
      <c r="F50" s="37"/>
      <c r="G50" s="37"/>
      <c r="H50" s="37"/>
      <c r="I50" s="37"/>
      <c r="J50" s="37"/>
      <c r="K50" s="21"/>
      <c r="L50" s="18"/>
      <c r="M50" s="19"/>
      <c r="N50" s="19"/>
      <c r="O50" s="37"/>
      <c r="P50" s="37"/>
      <c r="Q50" s="37"/>
      <c r="R50" s="48"/>
      <c r="S50" s="48"/>
      <c r="T50" s="21"/>
      <c r="U50" s="49"/>
    </row>
    <row r="51" spans="1:21" s="15" customFormat="1" x14ac:dyDescent="0.25">
      <c r="A51" s="5">
        <v>48</v>
      </c>
      <c r="B51" s="51" t="s">
        <v>72</v>
      </c>
      <c r="C51" s="44">
        <v>1254813</v>
      </c>
      <c r="D51" s="45">
        <f>2162855+4400770</f>
        <v>6563625</v>
      </c>
      <c r="E51" s="19">
        <f t="shared" si="6"/>
        <v>7818438</v>
      </c>
      <c r="F51" s="46">
        <v>10444851</v>
      </c>
      <c r="G51" s="46">
        <v>1837801</v>
      </c>
      <c r="H51" s="46">
        <v>3831792</v>
      </c>
      <c r="I51" s="46"/>
      <c r="J51" s="46">
        <v>138614</v>
      </c>
      <c r="K51" s="21">
        <f t="shared" si="5"/>
        <v>16253058</v>
      </c>
      <c r="L51" s="44">
        <f>1255000+1188000+166900+956000</f>
        <v>3565900</v>
      </c>
      <c r="M51" s="45">
        <f>4343900</f>
        <v>4343900</v>
      </c>
      <c r="N51" s="19">
        <f>SUM(L51:M51)</f>
        <v>7909800</v>
      </c>
      <c r="O51" s="46">
        <f>10016100+29000+166900</f>
        <v>10212000</v>
      </c>
      <c r="P51" s="46">
        <f>1937900-37900</f>
        <v>1900000</v>
      </c>
      <c r="Q51" s="46">
        <v>4000000</v>
      </c>
      <c r="R51" s="47"/>
      <c r="S51" s="47"/>
      <c r="T51" s="21">
        <f>SUM(O51:S51)</f>
        <v>16112000</v>
      </c>
      <c r="U51" s="52"/>
    </row>
    <row r="52" spans="1:21" s="50" customFormat="1" x14ac:dyDescent="0.25">
      <c r="A52" s="5">
        <v>49</v>
      </c>
      <c r="B52" s="53" t="s">
        <v>74</v>
      </c>
      <c r="C52" s="44">
        <v>15157980</v>
      </c>
      <c r="D52" s="54"/>
      <c r="E52" s="19">
        <f>SUM(C52:C52)</f>
        <v>15157980</v>
      </c>
      <c r="F52" s="46"/>
      <c r="G52" s="46"/>
      <c r="H52" s="46">
        <v>5178983</v>
      </c>
      <c r="I52" s="46"/>
      <c r="J52" s="46"/>
      <c r="K52" s="21">
        <f t="shared" si="5"/>
        <v>5178983</v>
      </c>
      <c r="L52" s="44">
        <v>9979010</v>
      </c>
      <c r="M52" s="54"/>
      <c r="N52" s="19">
        <f>SUM(L52:L52)</f>
        <v>9979010</v>
      </c>
      <c r="O52" s="46"/>
      <c r="P52" s="46"/>
      <c r="Q52" s="46">
        <v>9979010</v>
      </c>
      <c r="R52" s="47"/>
      <c r="S52" s="47"/>
      <c r="T52" s="21">
        <f t="shared" ref="T52:T65" si="7">SUM(O52:S52)</f>
        <v>9979010</v>
      </c>
      <c r="U52" s="49"/>
    </row>
    <row r="53" spans="1:21" s="50" customFormat="1" x14ac:dyDescent="0.25">
      <c r="A53" s="5">
        <v>50</v>
      </c>
      <c r="B53" s="53" t="s">
        <v>30</v>
      </c>
      <c r="C53" s="44"/>
      <c r="D53" s="45">
        <v>3135722</v>
      </c>
      <c r="E53" s="19">
        <f t="shared" si="6"/>
        <v>3135722</v>
      </c>
      <c r="F53" s="46">
        <v>1954152</v>
      </c>
      <c r="G53" s="46">
        <v>210995</v>
      </c>
      <c r="H53" s="46"/>
      <c r="I53" s="46"/>
      <c r="J53" s="46"/>
      <c r="K53" s="21">
        <f t="shared" si="5"/>
        <v>2165147</v>
      </c>
      <c r="L53" s="44"/>
      <c r="M53" s="45">
        <v>1052664</v>
      </c>
      <c r="N53" s="19">
        <f t="shared" ref="N53:N64" si="8">SUM(L53:M53)</f>
        <v>1052664</v>
      </c>
      <c r="O53" s="46">
        <v>1181000</v>
      </c>
      <c r="P53" s="46">
        <v>128000</v>
      </c>
      <c r="Q53" s="46"/>
      <c r="R53" s="47"/>
      <c r="S53" s="47"/>
      <c r="T53" s="21">
        <f t="shared" si="7"/>
        <v>1309000</v>
      </c>
      <c r="U53" s="49"/>
    </row>
    <row r="54" spans="1:21" s="50" customFormat="1" x14ac:dyDescent="0.25">
      <c r="A54" s="5">
        <v>51</v>
      </c>
      <c r="B54" s="17" t="s">
        <v>80</v>
      </c>
      <c r="C54" s="44"/>
      <c r="D54" s="45"/>
      <c r="E54" s="19"/>
      <c r="F54" s="46"/>
      <c r="G54" s="46"/>
      <c r="H54" s="46"/>
      <c r="I54" s="46"/>
      <c r="J54" s="46"/>
      <c r="K54" s="21"/>
      <c r="L54" s="44"/>
      <c r="M54" s="45"/>
      <c r="N54" s="19"/>
      <c r="O54" s="46"/>
      <c r="P54" s="46"/>
      <c r="Q54" s="46"/>
      <c r="R54" s="47"/>
      <c r="S54" s="47"/>
      <c r="T54" s="21">
        <f t="shared" si="7"/>
        <v>0</v>
      </c>
      <c r="U54" s="49"/>
    </row>
    <row r="55" spans="1:21" s="50" customFormat="1" x14ac:dyDescent="0.25">
      <c r="A55" s="5">
        <v>52</v>
      </c>
      <c r="B55" s="51" t="s">
        <v>35</v>
      </c>
      <c r="C55" s="55"/>
      <c r="D55" s="56"/>
      <c r="E55" s="19"/>
      <c r="F55" s="57">
        <v>120000</v>
      </c>
      <c r="G55" s="57">
        <v>33565</v>
      </c>
      <c r="H55" s="57">
        <v>451899</v>
      </c>
      <c r="I55" s="57">
        <v>120000</v>
      </c>
      <c r="J55" s="57"/>
      <c r="K55" s="21">
        <f t="shared" si="5"/>
        <v>725464</v>
      </c>
      <c r="L55" s="55"/>
      <c r="M55" s="56"/>
      <c r="N55" s="19"/>
      <c r="O55" s="57">
        <v>120000</v>
      </c>
      <c r="P55" s="57">
        <v>34000</v>
      </c>
      <c r="Q55" s="57">
        <v>455000</v>
      </c>
      <c r="R55" s="58"/>
      <c r="S55" s="58"/>
      <c r="T55" s="21">
        <f t="shared" si="7"/>
        <v>609000</v>
      </c>
      <c r="U55" s="49"/>
    </row>
    <row r="56" spans="1:21" s="60" customFormat="1" x14ac:dyDescent="0.25">
      <c r="A56" s="5">
        <v>53</v>
      </c>
      <c r="B56" s="51" t="s">
        <v>81</v>
      </c>
      <c r="C56" s="55"/>
      <c r="D56" s="56">
        <v>600000</v>
      </c>
      <c r="E56" s="19">
        <f t="shared" si="6"/>
        <v>600000</v>
      </c>
      <c r="F56" s="57">
        <v>384000</v>
      </c>
      <c r="G56" s="57">
        <v>61817</v>
      </c>
      <c r="H56" s="57">
        <v>236928</v>
      </c>
      <c r="I56" s="57"/>
      <c r="J56" s="57"/>
      <c r="K56" s="21">
        <f t="shared" si="5"/>
        <v>682745</v>
      </c>
      <c r="L56" s="55"/>
      <c r="M56" s="56">
        <v>600000</v>
      </c>
      <c r="N56" s="19">
        <f t="shared" si="8"/>
        <v>600000</v>
      </c>
      <c r="O56" s="57">
        <v>696000</v>
      </c>
      <c r="P56" s="57">
        <v>122500</v>
      </c>
      <c r="Q56" s="57">
        <v>240000</v>
      </c>
      <c r="R56" s="58"/>
      <c r="S56" s="58"/>
      <c r="T56" s="21">
        <f t="shared" si="7"/>
        <v>1058500</v>
      </c>
      <c r="U56" s="59"/>
    </row>
    <row r="57" spans="1:21" s="60" customFormat="1" x14ac:dyDescent="0.25">
      <c r="A57" s="5">
        <v>54</v>
      </c>
      <c r="B57" s="51" t="s">
        <v>82</v>
      </c>
      <c r="C57" s="55"/>
      <c r="D57" s="56">
        <v>7817800</v>
      </c>
      <c r="E57" s="19">
        <f t="shared" si="6"/>
        <v>7817800</v>
      </c>
      <c r="F57" s="57">
        <v>6680877</v>
      </c>
      <c r="G57" s="57">
        <v>1391559</v>
      </c>
      <c r="H57" s="57">
        <v>1727223</v>
      </c>
      <c r="I57" s="57"/>
      <c r="J57" s="57">
        <v>70900</v>
      </c>
      <c r="K57" s="21">
        <f t="shared" si="5"/>
        <v>9870559</v>
      </c>
      <c r="L57" s="55"/>
      <c r="M57" s="56">
        <f>7817800+400</f>
        <v>7818200</v>
      </c>
      <c r="N57" s="19">
        <f t="shared" si="8"/>
        <v>7818200</v>
      </c>
      <c r="O57" s="57">
        <v>7096800</v>
      </c>
      <c r="P57" s="57">
        <v>1340000</v>
      </c>
      <c r="Q57" s="57">
        <v>1728000</v>
      </c>
      <c r="R57" s="58"/>
      <c r="S57" s="58"/>
      <c r="T57" s="21">
        <f t="shared" si="7"/>
        <v>10164800</v>
      </c>
      <c r="U57" s="59"/>
    </row>
    <row r="58" spans="1:21" s="60" customFormat="1" x14ac:dyDescent="0.25">
      <c r="A58" s="5">
        <v>55</v>
      </c>
      <c r="B58" s="51" t="s">
        <v>83</v>
      </c>
      <c r="C58" s="55"/>
      <c r="D58" s="56">
        <v>226800</v>
      </c>
      <c r="E58" s="19">
        <f t="shared" si="6"/>
        <v>226800</v>
      </c>
      <c r="F58" s="57"/>
      <c r="G58" s="57"/>
      <c r="H58" s="57">
        <v>600000</v>
      </c>
      <c r="I58" s="57"/>
      <c r="J58" s="57"/>
      <c r="K58" s="21">
        <f t="shared" si="5"/>
        <v>600000</v>
      </c>
      <c r="L58" s="55"/>
      <c r="M58" s="56">
        <v>226800</v>
      </c>
      <c r="N58" s="19">
        <f t="shared" si="8"/>
        <v>226800</v>
      </c>
      <c r="O58" s="57"/>
      <c r="P58" s="57"/>
      <c r="Q58" s="57">
        <v>600000</v>
      </c>
      <c r="R58" s="58"/>
      <c r="S58" s="58"/>
      <c r="T58" s="21">
        <f t="shared" si="7"/>
        <v>600000</v>
      </c>
      <c r="U58" s="59"/>
    </row>
    <row r="59" spans="1:21" s="60" customFormat="1" x14ac:dyDescent="0.25">
      <c r="A59" s="5">
        <v>56</v>
      </c>
      <c r="B59" s="51" t="s">
        <v>84</v>
      </c>
      <c r="C59" s="55"/>
      <c r="D59" s="56"/>
      <c r="E59" s="19">
        <f t="shared" si="6"/>
        <v>0</v>
      </c>
      <c r="F59" s="57"/>
      <c r="G59" s="57">
        <v>1228</v>
      </c>
      <c r="H59" s="57">
        <v>266303</v>
      </c>
      <c r="I59" s="57"/>
      <c r="J59" s="57"/>
      <c r="K59" s="21">
        <f t="shared" si="5"/>
        <v>267531</v>
      </c>
      <c r="L59" s="55"/>
      <c r="M59" s="56"/>
      <c r="N59" s="19">
        <f t="shared" si="8"/>
        <v>0</v>
      </c>
      <c r="O59" s="57"/>
      <c r="P59" s="57">
        <v>1500</v>
      </c>
      <c r="Q59" s="57">
        <v>270000</v>
      </c>
      <c r="R59" s="58"/>
      <c r="S59" s="58"/>
      <c r="T59" s="21">
        <f t="shared" si="7"/>
        <v>271500</v>
      </c>
      <c r="U59" s="59"/>
    </row>
    <row r="60" spans="1:21" s="60" customFormat="1" x14ac:dyDescent="0.25">
      <c r="A60" s="5">
        <v>57</v>
      </c>
      <c r="B60" s="51" t="s">
        <v>85</v>
      </c>
      <c r="C60" s="55">
        <v>38025</v>
      </c>
      <c r="D60" s="56">
        <v>1635000</v>
      </c>
      <c r="E60" s="19">
        <f t="shared" si="6"/>
        <v>1673025</v>
      </c>
      <c r="F60" s="57">
        <v>8649475</v>
      </c>
      <c r="G60" s="57">
        <v>1827234</v>
      </c>
      <c r="H60" s="57">
        <v>2429584</v>
      </c>
      <c r="I60" s="57"/>
      <c r="J60" s="57">
        <v>9550</v>
      </c>
      <c r="K60" s="21">
        <f t="shared" si="5"/>
        <v>12915843</v>
      </c>
      <c r="L60" s="55"/>
      <c r="M60" s="56">
        <v>1635000</v>
      </c>
      <c r="N60" s="19">
        <f t="shared" si="8"/>
        <v>1635000</v>
      </c>
      <c r="O60" s="57">
        <v>7176100</v>
      </c>
      <c r="P60" s="57">
        <v>1388000</v>
      </c>
      <c r="Q60" s="57">
        <v>2500000</v>
      </c>
      <c r="R60" s="58"/>
      <c r="S60" s="58"/>
      <c r="T60" s="21">
        <f t="shared" si="7"/>
        <v>11064100</v>
      </c>
      <c r="U60" s="59"/>
    </row>
    <row r="61" spans="1:21" s="60" customFormat="1" x14ac:dyDescent="0.25">
      <c r="A61" s="5">
        <v>58</v>
      </c>
      <c r="B61" s="51" t="s">
        <v>86</v>
      </c>
      <c r="C61" s="55"/>
      <c r="D61" s="56">
        <v>5685000</v>
      </c>
      <c r="E61" s="19">
        <f t="shared" si="6"/>
        <v>5685000</v>
      </c>
      <c r="F61" s="57">
        <v>8043715</v>
      </c>
      <c r="G61" s="57">
        <v>1647630</v>
      </c>
      <c r="H61" s="57">
        <v>199988</v>
      </c>
      <c r="I61" s="57"/>
      <c r="J61" s="57"/>
      <c r="K61" s="21">
        <f t="shared" si="5"/>
        <v>9891333</v>
      </c>
      <c r="L61" s="55"/>
      <c r="M61" s="56">
        <v>5685000</v>
      </c>
      <c r="N61" s="19">
        <f t="shared" si="8"/>
        <v>5685000</v>
      </c>
      <c r="O61" s="57">
        <v>8592000</v>
      </c>
      <c r="P61" s="57">
        <v>1662000</v>
      </c>
      <c r="Q61" s="57">
        <v>205000</v>
      </c>
      <c r="R61" s="58"/>
      <c r="S61" s="58"/>
      <c r="T61" s="21">
        <f t="shared" si="7"/>
        <v>10459000</v>
      </c>
      <c r="U61" s="59"/>
    </row>
    <row r="62" spans="1:21" s="60" customFormat="1" x14ac:dyDescent="0.25">
      <c r="A62" s="5">
        <v>59</v>
      </c>
      <c r="B62" s="51" t="s">
        <v>87</v>
      </c>
      <c r="C62" s="55">
        <v>4396196</v>
      </c>
      <c r="D62" s="56">
        <v>2269760</v>
      </c>
      <c r="E62" s="19">
        <f t="shared" si="6"/>
        <v>6665956</v>
      </c>
      <c r="F62" s="57">
        <v>3774306</v>
      </c>
      <c r="G62" s="57">
        <v>774390</v>
      </c>
      <c r="H62" s="57">
        <v>6704298</v>
      </c>
      <c r="I62" s="57"/>
      <c r="J62" s="57"/>
      <c r="K62" s="21">
        <f t="shared" si="5"/>
        <v>11252994</v>
      </c>
      <c r="L62" s="55">
        <v>4369000</v>
      </c>
      <c r="M62" s="56">
        <v>2269760</v>
      </c>
      <c r="N62" s="19">
        <f t="shared" si="8"/>
        <v>6638760</v>
      </c>
      <c r="O62" s="57">
        <v>3757000</v>
      </c>
      <c r="P62" s="57">
        <v>733000</v>
      </c>
      <c r="Q62" s="57">
        <v>6705000</v>
      </c>
      <c r="R62" s="58"/>
      <c r="S62" s="58"/>
      <c r="T62" s="21">
        <f t="shared" si="7"/>
        <v>11195000</v>
      </c>
      <c r="U62" s="59"/>
    </row>
    <row r="63" spans="1:21" s="60" customFormat="1" x14ac:dyDescent="0.25">
      <c r="A63" s="5">
        <v>60</v>
      </c>
      <c r="B63" s="51" t="s">
        <v>88</v>
      </c>
      <c r="C63" s="55"/>
      <c r="D63" s="56">
        <v>3400000</v>
      </c>
      <c r="E63" s="19">
        <f t="shared" si="6"/>
        <v>3400000</v>
      </c>
      <c r="F63" s="57">
        <v>10437130</v>
      </c>
      <c r="G63" s="57">
        <v>2112361</v>
      </c>
      <c r="H63" s="57">
        <v>557088</v>
      </c>
      <c r="I63" s="57"/>
      <c r="J63" s="57"/>
      <c r="K63" s="21">
        <f t="shared" si="5"/>
        <v>13106579</v>
      </c>
      <c r="L63" s="55"/>
      <c r="M63" s="56">
        <v>3400000</v>
      </c>
      <c r="N63" s="19">
        <f t="shared" si="8"/>
        <v>3400000</v>
      </c>
      <c r="O63" s="57">
        <v>7413000</v>
      </c>
      <c r="P63" s="57">
        <v>1410000</v>
      </c>
      <c r="Q63" s="57">
        <v>600000</v>
      </c>
      <c r="R63" s="58"/>
      <c r="S63" s="58"/>
      <c r="T63" s="21">
        <f t="shared" si="7"/>
        <v>9423000</v>
      </c>
      <c r="U63" s="59"/>
    </row>
    <row r="64" spans="1:21" s="60" customFormat="1" x14ac:dyDescent="0.25">
      <c r="A64" s="5">
        <v>61</v>
      </c>
      <c r="B64" s="51" t="s">
        <v>89</v>
      </c>
      <c r="C64" s="55">
        <v>27695107</v>
      </c>
      <c r="D64" s="56">
        <f>22784000+15254000</f>
        <v>38038000</v>
      </c>
      <c r="E64" s="19">
        <f t="shared" si="6"/>
        <v>65733107</v>
      </c>
      <c r="F64" s="57">
        <v>52000904</v>
      </c>
      <c r="G64" s="57">
        <v>10592919</v>
      </c>
      <c r="H64" s="57">
        <v>24809431</v>
      </c>
      <c r="I64" s="57"/>
      <c r="J64" s="57">
        <v>204590</v>
      </c>
      <c r="K64" s="21">
        <f t="shared" si="5"/>
        <v>87607844</v>
      </c>
      <c r="L64" s="55">
        <f>26500000+1230000</f>
        <v>27730000</v>
      </c>
      <c r="M64" s="56">
        <f>22784000+13181000</f>
        <v>35965000</v>
      </c>
      <c r="N64" s="19">
        <f t="shared" si="8"/>
        <v>63695000</v>
      </c>
      <c r="O64" s="57">
        <v>50697000</v>
      </c>
      <c r="P64" s="57">
        <v>9783000</v>
      </c>
      <c r="Q64" s="57">
        <v>24850000</v>
      </c>
      <c r="R64" s="58"/>
      <c r="S64" s="58"/>
      <c r="T64" s="21">
        <f t="shared" si="7"/>
        <v>85330000</v>
      </c>
      <c r="U64" s="59"/>
    </row>
    <row r="65" spans="1:21" s="60" customFormat="1" x14ac:dyDescent="0.25">
      <c r="A65" s="5">
        <v>62</v>
      </c>
      <c r="B65" s="61" t="s">
        <v>117</v>
      </c>
      <c r="C65" s="55"/>
      <c r="D65" s="56"/>
      <c r="E65" s="19"/>
      <c r="F65" s="57"/>
      <c r="G65" s="57"/>
      <c r="H65" s="57"/>
      <c r="I65" s="57"/>
      <c r="J65" s="57"/>
      <c r="K65" s="21"/>
      <c r="L65" s="55"/>
      <c r="M65" s="56"/>
      <c r="N65" s="19"/>
      <c r="O65" s="57"/>
      <c r="P65" s="57"/>
      <c r="Q65" s="57">
        <v>2000000</v>
      </c>
      <c r="R65" s="58"/>
      <c r="S65" s="58"/>
      <c r="T65" s="21">
        <f t="shared" si="7"/>
        <v>2000000</v>
      </c>
      <c r="U65" s="59"/>
    </row>
    <row r="66" spans="1:21" s="60" customFormat="1" x14ac:dyDescent="0.25">
      <c r="A66" s="5">
        <v>63</v>
      </c>
      <c r="B66" s="17" t="s">
        <v>60</v>
      </c>
      <c r="C66" s="18">
        <f t="shared" ref="C66:T66" si="9">SUM(C5:C65)</f>
        <v>814751261</v>
      </c>
      <c r="D66" s="37">
        <f t="shared" si="9"/>
        <v>410634438</v>
      </c>
      <c r="E66" s="37">
        <f t="shared" si="9"/>
        <v>1150729095</v>
      </c>
      <c r="F66" s="37">
        <f t="shared" si="9"/>
        <v>347843234</v>
      </c>
      <c r="G66" s="37">
        <f t="shared" si="9"/>
        <v>61691270</v>
      </c>
      <c r="H66" s="37">
        <f t="shared" si="9"/>
        <v>207895443</v>
      </c>
      <c r="I66" s="37">
        <f t="shared" si="9"/>
        <v>12068695</v>
      </c>
      <c r="J66" s="37">
        <f t="shared" si="9"/>
        <v>7482357</v>
      </c>
      <c r="K66" s="21">
        <f t="shared" si="9"/>
        <v>636980999</v>
      </c>
      <c r="L66" s="18">
        <f t="shared" si="9"/>
        <v>934303684</v>
      </c>
      <c r="M66" s="37">
        <f t="shared" si="9"/>
        <v>376673492</v>
      </c>
      <c r="N66" s="37">
        <f t="shared" si="9"/>
        <v>1310977176</v>
      </c>
      <c r="O66" s="37">
        <f t="shared" si="9"/>
        <v>347147730</v>
      </c>
      <c r="P66" s="37">
        <f t="shared" si="9"/>
        <v>62121588</v>
      </c>
      <c r="Q66" s="37">
        <f t="shared" si="9"/>
        <v>289981273</v>
      </c>
      <c r="R66" s="37">
        <f t="shared" si="9"/>
        <v>5300000</v>
      </c>
      <c r="S66" s="37">
        <f t="shared" si="9"/>
        <v>566927764</v>
      </c>
      <c r="T66" s="21">
        <f t="shared" si="9"/>
        <v>1271478355</v>
      </c>
      <c r="U66" s="59"/>
    </row>
    <row r="67" spans="1:21" s="60" customFormat="1" x14ac:dyDescent="0.25">
      <c r="A67" s="5">
        <v>64</v>
      </c>
      <c r="B67" s="17"/>
      <c r="C67" s="18"/>
      <c r="D67" s="37"/>
      <c r="E67" s="37"/>
      <c r="F67" s="37"/>
      <c r="G67" s="37"/>
      <c r="H67" s="37"/>
      <c r="I67" s="37"/>
      <c r="J67" s="37"/>
      <c r="K67" s="21"/>
      <c r="L67" s="18"/>
      <c r="M67" s="37"/>
      <c r="N67" s="37"/>
      <c r="O67" s="37"/>
      <c r="P67" s="37"/>
      <c r="Q67" s="37"/>
      <c r="R67" s="37"/>
      <c r="S67" s="37"/>
      <c r="T67" s="21"/>
      <c r="U67" s="59"/>
    </row>
    <row r="68" spans="1:21" s="15" customFormat="1" ht="47.25" x14ac:dyDescent="0.25">
      <c r="A68" s="5">
        <v>65</v>
      </c>
      <c r="B68" s="78" t="s">
        <v>131</v>
      </c>
      <c r="C68" s="18"/>
      <c r="D68" s="37"/>
      <c r="E68" s="37"/>
      <c r="F68" s="37"/>
      <c r="G68" s="37"/>
      <c r="H68" s="37"/>
      <c r="I68" s="37"/>
      <c r="J68" s="37"/>
      <c r="K68" s="21"/>
      <c r="L68" s="18"/>
      <c r="M68" s="37"/>
      <c r="N68" s="37"/>
      <c r="O68" s="37"/>
      <c r="P68" s="37"/>
      <c r="Q68" s="37"/>
      <c r="R68" s="37"/>
      <c r="S68" s="37"/>
      <c r="T68" s="21"/>
    </row>
    <row r="69" spans="1:21" ht="30" x14ac:dyDescent="0.25">
      <c r="A69" s="5">
        <v>66</v>
      </c>
      <c r="B69" s="63" t="s">
        <v>95</v>
      </c>
      <c r="C69" s="64"/>
      <c r="D69" s="65"/>
      <c r="E69" s="65"/>
      <c r="F69" s="65"/>
      <c r="G69" s="65"/>
      <c r="H69" s="65"/>
      <c r="I69" s="65"/>
      <c r="J69" s="65"/>
      <c r="K69" s="21"/>
      <c r="L69" s="64"/>
      <c r="M69" s="65"/>
      <c r="N69" s="65"/>
      <c r="O69" s="65"/>
      <c r="P69" s="65"/>
      <c r="Q69" s="65"/>
      <c r="R69" s="65"/>
      <c r="S69" s="65">
        <v>144280</v>
      </c>
      <c r="T69" s="21">
        <f>SUM(S69)</f>
        <v>144280</v>
      </c>
    </row>
    <row r="70" spans="1:21" s="35" customFormat="1" x14ac:dyDescent="0.25">
      <c r="A70" s="5">
        <v>67</v>
      </c>
      <c r="B70" s="26" t="s">
        <v>27</v>
      </c>
      <c r="C70" s="22"/>
      <c r="D70" s="23"/>
      <c r="E70" s="19">
        <f>SUM(C70:D70)</f>
        <v>0</v>
      </c>
      <c r="F70" s="20"/>
      <c r="G70" s="20"/>
      <c r="H70" s="20"/>
      <c r="I70" s="20"/>
      <c r="J70" s="20"/>
      <c r="K70" s="21">
        <f>SUM(F70:J70)</f>
        <v>0</v>
      </c>
      <c r="L70" s="22"/>
      <c r="M70" s="23"/>
      <c r="N70" s="19">
        <f>SUM(L70:M70)</f>
        <v>0</v>
      </c>
      <c r="O70" s="20"/>
      <c r="P70" s="20"/>
      <c r="Q70" s="20"/>
      <c r="R70" s="24"/>
      <c r="S70" s="24">
        <v>1000000</v>
      </c>
      <c r="T70" s="21">
        <f>SUM(O70:S70)</f>
        <v>1000000</v>
      </c>
    </row>
    <row r="71" spans="1:21" x14ac:dyDescent="0.25">
      <c r="A71" s="5">
        <v>68</v>
      </c>
      <c r="B71" s="26" t="s">
        <v>93</v>
      </c>
      <c r="C71" s="22"/>
      <c r="D71" s="23"/>
      <c r="E71" s="19"/>
      <c r="F71" s="20"/>
      <c r="G71" s="20"/>
      <c r="H71" s="20"/>
      <c r="I71" s="20">
        <v>555000</v>
      </c>
      <c r="J71" s="20"/>
      <c r="K71" s="21">
        <f>SUM(F71:J71)</f>
        <v>555000</v>
      </c>
      <c r="L71" s="22"/>
      <c r="M71" s="23"/>
      <c r="N71" s="19"/>
      <c r="O71" s="20"/>
      <c r="P71" s="20"/>
      <c r="Q71" s="20"/>
      <c r="R71" s="24">
        <v>670000</v>
      </c>
      <c r="S71" s="24"/>
      <c r="T71" s="21">
        <f>SUM(O71:S71)</f>
        <v>670000</v>
      </c>
    </row>
    <row r="72" spans="1:21" ht="30" x14ac:dyDescent="0.25">
      <c r="A72" s="5">
        <v>69</v>
      </c>
      <c r="B72" s="63" t="s">
        <v>113</v>
      </c>
      <c r="C72" s="64"/>
      <c r="D72" s="65"/>
      <c r="E72" s="65"/>
      <c r="F72" s="65"/>
      <c r="G72" s="65"/>
      <c r="H72" s="65"/>
      <c r="I72" s="65"/>
      <c r="J72" s="65"/>
      <c r="K72" s="21"/>
      <c r="L72" s="64"/>
      <c r="M72" s="65"/>
      <c r="N72" s="65"/>
      <c r="O72" s="65"/>
      <c r="P72" s="65"/>
      <c r="Q72" s="65"/>
      <c r="R72" s="65"/>
      <c r="S72" s="65">
        <v>206000</v>
      </c>
      <c r="T72" s="21">
        <f t="shared" ref="T72:T73" si="10">SUM(O72:S72)</f>
        <v>206000</v>
      </c>
      <c r="U72" s="25"/>
    </row>
    <row r="73" spans="1:21" x14ac:dyDescent="0.25">
      <c r="A73" s="5">
        <v>70</v>
      </c>
      <c r="B73" s="63" t="s">
        <v>114</v>
      </c>
      <c r="C73" s="64"/>
      <c r="D73" s="65"/>
      <c r="E73" s="65"/>
      <c r="F73" s="65"/>
      <c r="G73" s="65"/>
      <c r="H73" s="65"/>
      <c r="I73" s="65"/>
      <c r="J73" s="65"/>
      <c r="K73" s="21"/>
      <c r="L73" s="64"/>
      <c r="M73" s="65"/>
      <c r="N73" s="65"/>
      <c r="O73" s="65"/>
      <c r="P73" s="65"/>
      <c r="Q73" s="65"/>
      <c r="R73" s="65"/>
      <c r="S73" s="65">
        <v>500000</v>
      </c>
      <c r="T73" s="21">
        <f t="shared" si="10"/>
        <v>500000</v>
      </c>
    </row>
    <row r="74" spans="1:21" ht="63" x14ac:dyDescent="0.25">
      <c r="A74" s="5">
        <v>71</v>
      </c>
      <c r="B74" s="78" t="s">
        <v>132</v>
      </c>
      <c r="C74" s="18"/>
      <c r="D74" s="37"/>
      <c r="E74" s="37"/>
      <c r="F74" s="37"/>
      <c r="G74" s="37"/>
      <c r="H74" s="37"/>
      <c r="I74" s="37">
        <f t="shared" ref="I74:T74" si="11">SUM(I69:I73)</f>
        <v>555000</v>
      </c>
      <c r="J74" s="37">
        <f t="shared" si="11"/>
        <v>0</v>
      </c>
      <c r="K74" s="21">
        <f t="shared" si="11"/>
        <v>555000</v>
      </c>
      <c r="L74" s="18">
        <f t="shared" si="11"/>
        <v>0</v>
      </c>
      <c r="M74" s="37">
        <f t="shared" si="11"/>
        <v>0</v>
      </c>
      <c r="N74" s="37">
        <f t="shared" si="11"/>
        <v>0</v>
      </c>
      <c r="O74" s="37">
        <f t="shared" si="11"/>
        <v>0</v>
      </c>
      <c r="P74" s="37">
        <f t="shared" si="11"/>
        <v>0</v>
      </c>
      <c r="Q74" s="37">
        <f t="shared" si="11"/>
        <v>0</v>
      </c>
      <c r="R74" s="37">
        <f t="shared" si="11"/>
        <v>670000</v>
      </c>
      <c r="S74" s="37">
        <f t="shared" si="11"/>
        <v>1850280</v>
      </c>
      <c r="T74" s="21">
        <f t="shared" si="11"/>
        <v>2520280</v>
      </c>
    </row>
    <row r="75" spans="1:21" x14ac:dyDescent="0.25">
      <c r="A75" s="5">
        <v>72</v>
      </c>
      <c r="B75" s="17"/>
      <c r="C75" s="18"/>
      <c r="D75" s="37"/>
      <c r="E75" s="37"/>
      <c r="F75" s="37"/>
      <c r="G75" s="37"/>
      <c r="H75" s="37"/>
      <c r="I75" s="37"/>
      <c r="J75" s="37"/>
      <c r="K75" s="21"/>
      <c r="L75" s="18"/>
      <c r="M75" s="37"/>
      <c r="N75" s="37"/>
      <c r="O75" s="37"/>
      <c r="P75" s="37"/>
      <c r="Q75" s="37"/>
      <c r="R75" s="37"/>
      <c r="S75" s="37"/>
      <c r="T75" s="21"/>
    </row>
    <row r="76" spans="1:21" x14ac:dyDescent="0.25">
      <c r="A76" s="5">
        <v>73</v>
      </c>
      <c r="B76" s="17" t="s">
        <v>134</v>
      </c>
      <c r="C76" s="22"/>
      <c r="D76" s="20"/>
      <c r="E76" s="37"/>
      <c r="F76" s="20"/>
      <c r="G76" s="20"/>
      <c r="H76" s="20"/>
      <c r="I76" s="20"/>
      <c r="J76" s="20"/>
      <c r="K76" s="21"/>
      <c r="L76" s="22"/>
      <c r="M76" s="20"/>
      <c r="N76" s="37"/>
      <c r="O76" s="20"/>
      <c r="P76" s="20"/>
      <c r="Q76" s="20"/>
      <c r="R76" s="20"/>
      <c r="S76" s="20"/>
      <c r="T76" s="21"/>
    </row>
    <row r="77" spans="1:21" x14ac:dyDescent="0.25">
      <c r="A77" s="5">
        <v>74</v>
      </c>
      <c r="B77" s="62" t="s">
        <v>65</v>
      </c>
      <c r="C77" s="31">
        <v>103000</v>
      </c>
      <c r="D77" s="30"/>
      <c r="E77" s="37">
        <f>SUM(C77:D77)</f>
        <v>103000</v>
      </c>
      <c r="F77" s="30"/>
      <c r="G77" s="30"/>
      <c r="H77" s="30"/>
      <c r="I77" s="30"/>
      <c r="J77" s="30"/>
      <c r="K77" s="21">
        <f>SUM(F77:J77)</f>
        <v>0</v>
      </c>
      <c r="L77" s="31">
        <v>100000</v>
      </c>
      <c r="M77" s="30"/>
      <c r="N77" s="37">
        <f>SUM(L77:M77)</f>
        <v>100000</v>
      </c>
      <c r="O77" s="30"/>
      <c r="P77" s="30"/>
      <c r="Q77" s="30"/>
      <c r="R77" s="30"/>
      <c r="S77" s="30"/>
      <c r="T77" s="21">
        <v>0</v>
      </c>
      <c r="U77" s="25"/>
    </row>
    <row r="78" spans="1:21" x14ac:dyDescent="0.25">
      <c r="A78" s="5">
        <v>75</v>
      </c>
      <c r="B78" s="26" t="s">
        <v>62</v>
      </c>
      <c r="C78" s="22"/>
      <c r="D78" s="20"/>
      <c r="E78" s="37">
        <f t="shared" ref="E78:E86" si="12">SUM(C78:D78)</f>
        <v>0</v>
      </c>
      <c r="F78" s="20">
        <v>320418</v>
      </c>
      <c r="G78" s="20"/>
      <c r="H78" s="20">
        <f>494507+240000</f>
        <v>734507</v>
      </c>
      <c r="I78" s="20"/>
      <c r="J78" s="20"/>
      <c r="K78" s="21">
        <f t="shared" ref="K78:K86" si="13">SUM(F78:J78)</f>
        <v>1054925</v>
      </c>
      <c r="L78" s="22"/>
      <c r="M78" s="20"/>
      <c r="N78" s="37">
        <f t="shared" ref="N78:N86" si="14">SUM(L78:M78)</f>
        <v>0</v>
      </c>
      <c r="O78" s="20">
        <v>350000</v>
      </c>
      <c r="P78" s="20"/>
      <c r="Q78" s="20">
        <v>650000</v>
      </c>
      <c r="R78" s="20"/>
      <c r="S78" s="20"/>
      <c r="T78" s="21">
        <f>SUM(O78:S78)</f>
        <v>1000000</v>
      </c>
      <c r="U78" s="25"/>
    </row>
    <row r="79" spans="1:21" x14ac:dyDescent="0.25">
      <c r="A79" s="5">
        <v>76</v>
      </c>
      <c r="B79" s="26" t="s">
        <v>63</v>
      </c>
      <c r="C79" s="22"/>
      <c r="D79" s="20"/>
      <c r="E79" s="37">
        <f t="shared" si="12"/>
        <v>0</v>
      </c>
      <c r="F79" s="20">
        <v>150000</v>
      </c>
      <c r="G79" s="20"/>
      <c r="H79" s="20">
        <v>4480000</v>
      </c>
      <c r="I79" s="20"/>
      <c r="J79" s="20"/>
      <c r="K79" s="21">
        <f t="shared" si="13"/>
        <v>4630000</v>
      </c>
      <c r="L79" s="22"/>
      <c r="M79" s="20"/>
      <c r="N79" s="37">
        <f t="shared" si="14"/>
        <v>0</v>
      </c>
      <c r="O79" s="20"/>
      <c r="P79" s="20"/>
      <c r="Q79" s="20">
        <v>4000000</v>
      </c>
      <c r="R79" s="20"/>
      <c r="S79" s="20"/>
      <c r="T79" s="21">
        <f t="shared" ref="T79:T86" si="15">SUM(O79:S79)</f>
        <v>4000000</v>
      </c>
      <c r="U79" s="25"/>
    </row>
    <row r="80" spans="1:21" x14ac:dyDescent="0.25">
      <c r="A80" s="5">
        <v>77</v>
      </c>
      <c r="B80" s="26" t="s">
        <v>35</v>
      </c>
      <c r="C80" s="22"/>
      <c r="D80" s="23"/>
      <c r="E80" s="19">
        <f>SUM(C80:D80)</f>
        <v>0</v>
      </c>
      <c r="F80" s="20"/>
      <c r="G80" s="20"/>
      <c r="H80" s="20">
        <v>1380000</v>
      </c>
      <c r="I80" s="20"/>
      <c r="J80" s="20">
        <v>453000</v>
      </c>
      <c r="K80" s="21">
        <f>SUM(F80:J80)</f>
        <v>1833000</v>
      </c>
      <c r="L80" s="22"/>
      <c r="M80" s="23"/>
      <c r="N80" s="19">
        <f>SUM(L80:M80)</f>
        <v>0</v>
      </c>
      <c r="O80" s="20"/>
      <c r="P80" s="20"/>
      <c r="Q80" s="20">
        <v>1680000</v>
      </c>
      <c r="R80" s="24"/>
      <c r="S80" s="24"/>
      <c r="T80" s="21">
        <f>SUM(O80:S80)</f>
        <v>1680000</v>
      </c>
      <c r="U80" s="25"/>
    </row>
    <row r="81" spans="1:21" x14ac:dyDescent="0.25">
      <c r="A81" s="5">
        <v>78</v>
      </c>
      <c r="B81" s="26" t="s">
        <v>64</v>
      </c>
      <c r="C81" s="22"/>
      <c r="D81" s="20"/>
      <c r="E81" s="37">
        <f t="shared" si="12"/>
        <v>0</v>
      </c>
      <c r="F81" s="20"/>
      <c r="G81" s="20"/>
      <c r="H81" s="20">
        <v>90744</v>
      </c>
      <c r="I81" s="20"/>
      <c r="J81" s="20"/>
      <c r="K81" s="21">
        <f t="shared" si="13"/>
        <v>90744</v>
      </c>
      <c r="L81" s="22"/>
      <c r="M81" s="20"/>
      <c r="N81" s="37">
        <f t="shared" si="14"/>
        <v>0</v>
      </c>
      <c r="O81" s="20"/>
      <c r="P81" s="20"/>
      <c r="Q81" s="20">
        <v>100000</v>
      </c>
      <c r="R81" s="20"/>
      <c r="S81" s="20"/>
      <c r="T81" s="21">
        <f t="shared" si="15"/>
        <v>100000</v>
      </c>
      <c r="U81" s="25"/>
    </row>
    <row r="82" spans="1:21" x14ac:dyDescent="0.25">
      <c r="A82" s="5">
        <v>79</v>
      </c>
      <c r="B82" s="26" t="s">
        <v>66</v>
      </c>
      <c r="C82" s="22">
        <v>956119</v>
      </c>
      <c r="D82" s="20"/>
      <c r="E82" s="37">
        <f t="shared" si="12"/>
        <v>956119</v>
      </c>
      <c r="F82" s="20"/>
      <c r="G82" s="20"/>
      <c r="H82" s="20">
        <v>956119</v>
      </c>
      <c r="I82" s="20"/>
      <c r="J82" s="20"/>
      <c r="K82" s="21">
        <f t="shared" si="13"/>
        <v>956119</v>
      </c>
      <c r="L82" s="22">
        <v>956000</v>
      </c>
      <c r="M82" s="20"/>
      <c r="N82" s="37">
        <f t="shared" si="14"/>
        <v>956000</v>
      </c>
      <c r="O82" s="20"/>
      <c r="P82" s="20"/>
      <c r="Q82" s="20">
        <v>956000</v>
      </c>
      <c r="R82" s="20"/>
      <c r="S82" s="20"/>
      <c r="T82" s="21">
        <f t="shared" si="15"/>
        <v>956000</v>
      </c>
    </row>
    <row r="83" spans="1:21" x14ac:dyDescent="0.25">
      <c r="A83" s="5">
        <v>80</v>
      </c>
      <c r="B83" s="26" t="s">
        <v>67</v>
      </c>
      <c r="C83" s="22"/>
      <c r="D83" s="20"/>
      <c r="E83" s="37">
        <f t="shared" si="12"/>
        <v>0</v>
      </c>
      <c r="F83" s="20"/>
      <c r="G83" s="20"/>
      <c r="H83" s="20"/>
      <c r="I83" s="20"/>
      <c r="J83" s="20"/>
      <c r="K83" s="21">
        <f t="shared" si="13"/>
        <v>0</v>
      </c>
      <c r="L83" s="22"/>
      <c r="M83" s="20"/>
      <c r="N83" s="37">
        <f t="shared" si="14"/>
        <v>0</v>
      </c>
      <c r="O83" s="20"/>
      <c r="P83" s="20"/>
      <c r="Q83" s="20">
        <v>1000000</v>
      </c>
      <c r="R83" s="20"/>
      <c r="S83" s="20"/>
      <c r="T83" s="21">
        <f t="shared" si="15"/>
        <v>1000000</v>
      </c>
    </row>
    <row r="84" spans="1:21" x14ac:dyDescent="0.25">
      <c r="A84" s="5">
        <v>81</v>
      </c>
      <c r="B84" s="26" t="s">
        <v>76</v>
      </c>
      <c r="C84" s="22">
        <v>347500</v>
      </c>
      <c r="D84" s="20"/>
      <c r="E84" s="37">
        <f t="shared" si="12"/>
        <v>347500</v>
      </c>
      <c r="F84" s="20">
        <v>891736</v>
      </c>
      <c r="G84" s="20">
        <v>391948</v>
      </c>
      <c r="H84" s="20">
        <v>708872</v>
      </c>
      <c r="I84" s="20"/>
      <c r="J84" s="20"/>
      <c r="K84" s="21">
        <f t="shared" si="13"/>
        <v>1992556</v>
      </c>
      <c r="L84" s="22">
        <v>348000</v>
      </c>
      <c r="M84" s="20"/>
      <c r="N84" s="37">
        <f t="shared" si="14"/>
        <v>348000</v>
      </c>
      <c r="O84" s="20">
        <v>1000000</v>
      </c>
      <c r="P84" s="20">
        <v>450000</v>
      </c>
      <c r="Q84" s="20">
        <v>1550000</v>
      </c>
      <c r="R84" s="20"/>
      <c r="S84" s="20"/>
      <c r="T84" s="21">
        <f t="shared" si="15"/>
        <v>3000000</v>
      </c>
    </row>
    <row r="85" spans="1:21" x14ac:dyDescent="0.25">
      <c r="A85" s="5">
        <v>82</v>
      </c>
      <c r="B85" s="26" t="s">
        <v>77</v>
      </c>
      <c r="C85" s="22">
        <v>2797000</v>
      </c>
      <c r="D85" s="20"/>
      <c r="E85" s="37">
        <f t="shared" si="12"/>
        <v>2797000</v>
      </c>
      <c r="F85" s="20">
        <v>104755</v>
      </c>
      <c r="G85" s="20">
        <v>56474</v>
      </c>
      <c r="H85" s="20">
        <v>10122114</v>
      </c>
      <c r="I85" s="20">
        <v>63500</v>
      </c>
      <c r="J85" s="20"/>
      <c r="K85" s="21">
        <f t="shared" si="13"/>
        <v>10346843</v>
      </c>
      <c r="L85" s="22">
        <v>2540000</v>
      </c>
      <c r="M85" s="20">
        <v>258000</v>
      </c>
      <c r="N85" s="37">
        <f t="shared" si="14"/>
        <v>2798000</v>
      </c>
      <c r="O85" s="20">
        <v>500000</v>
      </c>
      <c r="P85" s="20">
        <v>180000</v>
      </c>
      <c r="Q85" s="20">
        <v>19320000</v>
      </c>
      <c r="R85" s="20"/>
      <c r="S85" s="20"/>
      <c r="T85" s="21">
        <f t="shared" si="15"/>
        <v>20000000</v>
      </c>
    </row>
    <row r="86" spans="1:21" s="15" customFormat="1" x14ac:dyDescent="0.25">
      <c r="A86" s="5">
        <v>83</v>
      </c>
      <c r="B86" s="26" t="s">
        <v>78</v>
      </c>
      <c r="C86" s="22"/>
      <c r="D86" s="20"/>
      <c r="E86" s="37">
        <f t="shared" si="12"/>
        <v>0</v>
      </c>
      <c r="F86" s="20">
        <v>21211</v>
      </c>
      <c r="G86" s="20"/>
      <c r="H86" s="20">
        <v>210544</v>
      </c>
      <c r="I86" s="20"/>
      <c r="J86" s="20"/>
      <c r="K86" s="21">
        <f t="shared" si="13"/>
        <v>231755</v>
      </c>
      <c r="L86" s="22"/>
      <c r="M86" s="20"/>
      <c r="N86" s="37">
        <f t="shared" si="14"/>
        <v>0</v>
      </c>
      <c r="O86" s="20">
        <v>500000</v>
      </c>
      <c r="P86" s="20"/>
      <c r="Q86" s="20">
        <v>500000</v>
      </c>
      <c r="R86" s="20"/>
      <c r="S86" s="20"/>
      <c r="T86" s="21">
        <f t="shared" si="15"/>
        <v>1000000</v>
      </c>
    </row>
    <row r="87" spans="1:21" x14ac:dyDescent="0.25">
      <c r="A87" s="5">
        <v>84</v>
      </c>
      <c r="B87" s="53" t="s">
        <v>75</v>
      </c>
      <c r="C87" s="44"/>
      <c r="D87" s="45"/>
      <c r="E87" s="19">
        <f>SUM(C87:D87)</f>
        <v>0</v>
      </c>
      <c r="F87" s="46"/>
      <c r="G87" s="46"/>
      <c r="H87" s="46">
        <v>66802</v>
      </c>
      <c r="I87" s="46"/>
      <c r="J87" s="46"/>
      <c r="K87" s="21">
        <f>SUM(F87:J87)</f>
        <v>66802</v>
      </c>
      <c r="L87" s="44"/>
      <c r="M87" s="45"/>
      <c r="N87" s="19">
        <f>SUM(L87:M87)</f>
        <v>0</v>
      </c>
      <c r="O87" s="46"/>
      <c r="P87" s="46"/>
      <c r="Q87" s="46">
        <v>70000</v>
      </c>
      <c r="R87" s="47"/>
      <c r="S87" s="47"/>
      <c r="T87" s="21">
        <f>SUM(O87:S87)</f>
        <v>70000</v>
      </c>
    </row>
    <row r="88" spans="1:21" x14ac:dyDescent="0.25">
      <c r="A88" s="5">
        <v>85</v>
      </c>
      <c r="B88" s="53" t="s">
        <v>73</v>
      </c>
      <c r="C88" s="44">
        <v>22500</v>
      </c>
      <c r="D88" s="45"/>
      <c r="E88" s="19">
        <f>SUM(C88:D88)</f>
        <v>22500</v>
      </c>
      <c r="F88" s="46"/>
      <c r="G88" s="46"/>
      <c r="H88" s="46">
        <v>1051848</v>
      </c>
      <c r="I88" s="46"/>
      <c r="J88" s="46"/>
      <c r="K88" s="21">
        <f>SUM(F88:J88)</f>
        <v>1051848</v>
      </c>
      <c r="L88" s="44">
        <v>23000</v>
      </c>
      <c r="M88" s="45"/>
      <c r="N88" s="19">
        <f>SUM(L88:M88)</f>
        <v>23000</v>
      </c>
      <c r="O88" s="46"/>
      <c r="P88" s="46"/>
      <c r="Q88" s="46">
        <v>1100000</v>
      </c>
      <c r="R88" s="47"/>
      <c r="S88" s="47"/>
      <c r="T88" s="21">
        <f>SUM(O88:S88)</f>
        <v>1100000</v>
      </c>
    </row>
    <row r="89" spans="1:21" x14ac:dyDescent="0.25">
      <c r="A89" s="5">
        <v>86</v>
      </c>
      <c r="B89" s="26" t="s">
        <v>46</v>
      </c>
      <c r="C89" s="22"/>
      <c r="D89" s="20"/>
      <c r="E89" s="19">
        <f>SUM(C89:D89)</f>
        <v>0</v>
      </c>
      <c r="F89" s="20"/>
      <c r="G89" s="20"/>
      <c r="H89" s="20">
        <v>5532485</v>
      </c>
      <c r="I89" s="20"/>
      <c r="J89" s="20"/>
      <c r="K89" s="21">
        <f>SUM(F89:J89)</f>
        <v>5532485</v>
      </c>
      <c r="L89" s="22"/>
      <c r="M89" s="20"/>
      <c r="N89" s="37">
        <f>SUM(L89:M89)</f>
        <v>0</v>
      </c>
      <c r="O89" s="20"/>
      <c r="P89" s="20"/>
      <c r="Q89" s="20">
        <v>7500000</v>
      </c>
      <c r="R89" s="20"/>
      <c r="S89" s="20"/>
      <c r="T89" s="41">
        <f>SUM(O89:S89)</f>
        <v>7500000</v>
      </c>
    </row>
    <row r="90" spans="1:21" x14ac:dyDescent="0.25">
      <c r="A90" s="5">
        <v>87</v>
      </c>
      <c r="B90" s="36" t="s">
        <v>90</v>
      </c>
      <c r="C90" s="22"/>
      <c r="D90" s="20"/>
      <c r="E90" s="19"/>
      <c r="F90" s="20"/>
      <c r="G90" s="20"/>
      <c r="H90" s="20"/>
      <c r="I90" s="20"/>
      <c r="J90" s="20"/>
      <c r="K90" s="21"/>
      <c r="L90" s="22"/>
      <c r="M90" s="20"/>
      <c r="N90" s="37"/>
      <c r="O90" s="20"/>
      <c r="P90" s="20"/>
      <c r="Q90" s="20">
        <v>20000000</v>
      </c>
      <c r="R90" s="20"/>
      <c r="S90" s="20"/>
      <c r="T90" s="41">
        <f>SUM(O90:S90)</f>
        <v>20000000</v>
      </c>
    </row>
    <row r="91" spans="1:21" ht="30" x14ac:dyDescent="0.25">
      <c r="A91" s="5">
        <v>88</v>
      </c>
      <c r="B91" s="36" t="s">
        <v>94</v>
      </c>
      <c r="C91" s="22"/>
      <c r="D91" s="20"/>
      <c r="E91" s="19"/>
      <c r="F91" s="20"/>
      <c r="G91" s="20"/>
      <c r="H91" s="20"/>
      <c r="I91" s="20"/>
      <c r="J91" s="20"/>
      <c r="K91" s="21"/>
      <c r="L91" s="22"/>
      <c r="M91" s="20"/>
      <c r="N91" s="37"/>
      <c r="O91" s="20"/>
      <c r="P91" s="20"/>
      <c r="Q91" s="20"/>
      <c r="R91" s="20"/>
      <c r="S91" s="20">
        <v>50000</v>
      </c>
      <c r="T91" s="41">
        <f t="shared" ref="T91" si="16">SUM(O91:S91)</f>
        <v>50000</v>
      </c>
    </row>
    <row r="92" spans="1:21" ht="30" x14ac:dyDescent="0.25">
      <c r="A92" s="5">
        <v>89</v>
      </c>
      <c r="B92" s="36" t="s">
        <v>23</v>
      </c>
      <c r="C92" s="22"/>
      <c r="D92" s="23"/>
      <c r="E92" s="19">
        <f>SUM(C92:D92)</f>
        <v>0</v>
      </c>
      <c r="F92" s="20"/>
      <c r="G92" s="20"/>
      <c r="H92" s="20"/>
      <c r="I92" s="20"/>
      <c r="J92" s="20"/>
      <c r="K92" s="21">
        <f>SUM(F92:J92)</f>
        <v>0</v>
      </c>
      <c r="L92" s="22"/>
      <c r="M92" s="23"/>
      <c r="N92" s="19">
        <f>SUM(L92:M92)</f>
        <v>0</v>
      </c>
      <c r="O92" s="20"/>
      <c r="P92" s="20"/>
      <c r="Q92" s="20"/>
      <c r="R92" s="24"/>
      <c r="S92" s="24">
        <v>5200000</v>
      </c>
      <c r="T92" s="21">
        <f t="shared" ref="T92:T115" si="17">SUM(O92:S92)</f>
        <v>5200000</v>
      </c>
    </row>
    <row r="93" spans="1:21" x14ac:dyDescent="0.25">
      <c r="A93" s="5">
        <v>90</v>
      </c>
      <c r="B93" s="26" t="s">
        <v>24</v>
      </c>
      <c r="C93" s="22"/>
      <c r="D93" s="23"/>
      <c r="E93" s="19">
        <f>SUM(C93:D93)</f>
        <v>0</v>
      </c>
      <c r="F93" s="20"/>
      <c r="G93" s="20"/>
      <c r="H93" s="20"/>
      <c r="I93" s="20"/>
      <c r="J93" s="20"/>
      <c r="K93" s="21">
        <f>SUM(F93:J93)</f>
        <v>0</v>
      </c>
      <c r="L93" s="22"/>
      <c r="M93" s="23"/>
      <c r="N93" s="19">
        <f>SUM(L93:M93)</f>
        <v>0</v>
      </c>
      <c r="O93" s="20"/>
      <c r="P93" s="20"/>
      <c r="Q93" s="20"/>
      <c r="R93" s="24"/>
      <c r="S93" s="24">
        <v>1300000</v>
      </c>
      <c r="T93" s="21">
        <f t="shared" si="17"/>
        <v>1300000</v>
      </c>
    </row>
    <row r="94" spans="1:21" x14ac:dyDescent="0.25">
      <c r="A94" s="5">
        <v>91</v>
      </c>
      <c r="B94" s="26" t="s">
        <v>25</v>
      </c>
      <c r="C94" s="22"/>
      <c r="D94" s="23"/>
      <c r="E94" s="19">
        <f>SUM(C94:D94)</f>
        <v>0</v>
      </c>
      <c r="F94" s="20"/>
      <c r="G94" s="20"/>
      <c r="H94" s="20"/>
      <c r="I94" s="20"/>
      <c r="J94" s="20"/>
      <c r="K94" s="21">
        <f>SUM(F94:J94)</f>
        <v>0</v>
      </c>
      <c r="L94" s="22"/>
      <c r="M94" s="23"/>
      <c r="N94" s="19">
        <f>SUM(L94:M94)</f>
        <v>0</v>
      </c>
      <c r="O94" s="20"/>
      <c r="P94" s="20"/>
      <c r="Q94" s="20"/>
      <c r="R94" s="24"/>
      <c r="S94" s="24">
        <v>1236000</v>
      </c>
      <c r="T94" s="21">
        <f t="shared" si="17"/>
        <v>1236000</v>
      </c>
    </row>
    <row r="95" spans="1:21" ht="17.25" x14ac:dyDescent="0.25">
      <c r="A95" s="5">
        <v>92</v>
      </c>
      <c r="B95" s="26" t="s">
        <v>26</v>
      </c>
      <c r="C95" s="22"/>
      <c r="D95" s="23"/>
      <c r="E95" s="19">
        <f>SUM(C95:D95)</f>
        <v>0</v>
      </c>
      <c r="F95" s="20"/>
      <c r="G95" s="20"/>
      <c r="H95" s="20"/>
      <c r="I95" s="20"/>
      <c r="J95" s="20"/>
      <c r="K95" s="21">
        <f>SUM(F95:J95)</f>
        <v>0</v>
      </c>
      <c r="L95" s="22"/>
      <c r="M95" s="23"/>
      <c r="N95" s="19">
        <f>SUM(L95:M95)</f>
        <v>0</v>
      </c>
      <c r="O95" s="20"/>
      <c r="P95" s="20"/>
      <c r="Q95" s="20"/>
      <c r="R95" s="24"/>
      <c r="S95" s="24">
        <v>1307000</v>
      </c>
      <c r="T95" s="21">
        <f t="shared" si="17"/>
        <v>1307000</v>
      </c>
    </row>
    <row r="96" spans="1:21" x14ac:dyDescent="0.25">
      <c r="A96" s="5">
        <v>93</v>
      </c>
      <c r="B96" s="26" t="s">
        <v>91</v>
      </c>
      <c r="C96" s="22"/>
      <c r="D96" s="23"/>
      <c r="E96" s="19"/>
      <c r="F96" s="20"/>
      <c r="G96" s="20"/>
      <c r="H96" s="20"/>
      <c r="I96" s="20"/>
      <c r="J96" s="20"/>
      <c r="K96" s="21"/>
      <c r="L96" s="22"/>
      <c r="M96" s="23"/>
      <c r="N96" s="19"/>
      <c r="O96" s="20"/>
      <c r="P96" s="20"/>
      <c r="Q96" s="20"/>
      <c r="R96" s="24"/>
      <c r="S96" s="24">
        <v>570000</v>
      </c>
      <c r="T96" s="21">
        <f t="shared" si="17"/>
        <v>570000</v>
      </c>
    </row>
    <row r="97" spans="1:21" ht="30" x14ac:dyDescent="0.25">
      <c r="A97" s="5">
        <v>94</v>
      </c>
      <c r="B97" s="63" t="s">
        <v>96</v>
      </c>
      <c r="C97" s="22"/>
      <c r="D97" s="20"/>
      <c r="E97" s="19"/>
      <c r="F97" s="20"/>
      <c r="G97" s="20"/>
      <c r="H97" s="20"/>
      <c r="I97" s="20"/>
      <c r="J97" s="20"/>
      <c r="K97" s="21"/>
      <c r="L97" s="22"/>
      <c r="M97" s="20"/>
      <c r="N97" s="37"/>
      <c r="O97" s="20"/>
      <c r="P97" s="20"/>
      <c r="Q97" s="20"/>
      <c r="R97" s="20"/>
      <c r="S97" s="20">
        <v>200000</v>
      </c>
      <c r="T97" s="41">
        <f t="shared" si="17"/>
        <v>200000</v>
      </c>
    </row>
    <row r="98" spans="1:21" ht="30" x14ac:dyDescent="0.25">
      <c r="A98" s="5">
        <v>95</v>
      </c>
      <c r="B98" s="36" t="s">
        <v>97</v>
      </c>
      <c r="C98" s="22"/>
      <c r="D98" s="20"/>
      <c r="E98" s="19"/>
      <c r="F98" s="20"/>
      <c r="G98" s="20"/>
      <c r="H98" s="20"/>
      <c r="I98" s="20"/>
      <c r="J98" s="20"/>
      <c r="K98" s="21"/>
      <c r="L98" s="22"/>
      <c r="M98" s="20"/>
      <c r="N98" s="37"/>
      <c r="O98" s="20"/>
      <c r="P98" s="20"/>
      <c r="Q98" s="20"/>
      <c r="R98" s="20"/>
      <c r="S98" s="20">
        <v>138000</v>
      </c>
      <c r="T98" s="41">
        <f t="shared" si="17"/>
        <v>138000</v>
      </c>
    </row>
    <row r="99" spans="1:21" x14ac:dyDescent="0.25">
      <c r="A99" s="5">
        <v>96</v>
      </c>
      <c r="B99" s="36" t="s">
        <v>98</v>
      </c>
      <c r="C99" s="22"/>
      <c r="D99" s="20"/>
      <c r="E99" s="19"/>
      <c r="F99" s="20"/>
      <c r="G99" s="20"/>
      <c r="H99" s="20"/>
      <c r="I99" s="20"/>
      <c r="J99" s="20"/>
      <c r="K99" s="21"/>
      <c r="L99" s="22"/>
      <c r="M99" s="20"/>
      <c r="N99" s="37"/>
      <c r="O99" s="20"/>
      <c r="P99" s="20"/>
      <c r="Q99" s="20"/>
      <c r="R99" s="20"/>
      <c r="S99" s="20">
        <v>31000</v>
      </c>
      <c r="T99" s="41">
        <f t="shared" si="17"/>
        <v>31000</v>
      </c>
    </row>
    <row r="100" spans="1:21" ht="30" x14ac:dyDescent="0.25">
      <c r="A100" s="5">
        <v>97</v>
      </c>
      <c r="B100" s="36" t="s">
        <v>99</v>
      </c>
      <c r="C100" s="22"/>
      <c r="D100" s="20"/>
      <c r="E100" s="19"/>
      <c r="F100" s="20"/>
      <c r="G100" s="20"/>
      <c r="H100" s="20"/>
      <c r="I100" s="20"/>
      <c r="J100" s="20"/>
      <c r="K100" s="21"/>
      <c r="L100" s="22"/>
      <c r="M100" s="20"/>
      <c r="N100" s="37"/>
      <c r="O100" s="20"/>
      <c r="P100" s="20"/>
      <c r="Q100" s="20"/>
      <c r="R100" s="20"/>
      <c r="S100" s="20">
        <v>27000</v>
      </c>
      <c r="T100" s="41">
        <f t="shared" si="17"/>
        <v>27000</v>
      </c>
    </row>
    <row r="101" spans="1:21" ht="30" x14ac:dyDescent="0.25">
      <c r="A101" s="5">
        <v>98</v>
      </c>
      <c r="B101" s="63" t="s">
        <v>115</v>
      </c>
      <c r="C101" s="64"/>
      <c r="D101" s="65"/>
      <c r="E101" s="65"/>
      <c r="F101" s="65"/>
      <c r="G101" s="65"/>
      <c r="H101" s="65"/>
      <c r="I101" s="65"/>
      <c r="J101" s="65"/>
      <c r="K101" s="21"/>
      <c r="L101" s="64"/>
      <c r="M101" s="65"/>
      <c r="N101" s="65"/>
      <c r="O101" s="65"/>
      <c r="P101" s="65"/>
      <c r="Q101" s="65"/>
      <c r="R101" s="65"/>
      <c r="S101" s="65">
        <v>127000</v>
      </c>
      <c r="T101" s="21">
        <f t="shared" si="17"/>
        <v>127000</v>
      </c>
    </row>
    <row r="102" spans="1:21" x14ac:dyDescent="0.25">
      <c r="A102" s="5">
        <v>99</v>
      </c>
      <c r="B102" s="36" t="s">
        <v>100</v>
      </c>
      <c r="C102" s="22"/>
      <c r="D102" s="20"/>
      <c r="E102" s="19"/>
      <c r="F102" s="20"/>
      <c r="G102" s="20"/>
      <c r="H102" s="20"/>
      <c r="I102" s="20"/>
      <c r="J102" s="20"/>
      <c r="K102" s="21"/>
      <c r="L102" s="22"/>
      <c r="M102" s="20"/>
      <c r="N102" s="37"/>
      <c r="O102" s="20"/>
      <c r="P102" s="20"/>
      <c r="Q102" s="20"/>
      <c r="R102" s="20"/>
      <c r="S102" s="20">
        <v>280000</v>
      </c>
      <c r="T102" s="41">
        <f t="shared" si="17"/>
        <v>280000</v>
      </c>
    </row>
    <row r="103" spans="1:21" x14ac:dyDescent="0.25">
      <c r="A103" s="5">
        <v>100</v>
      </c>
      <c r="B103" s="36" t="s">
        <v>101</v>
      </c>
      <c r="C103" s="22"/>
      <c r="D103" s="20"/>
      <c r="E103" s="19"/>
      <c r="F103" s="20"/>
      <c r="G103" s="20"/>
      <c r="H103" s="20"/>
      <c r="I103" s="20"/>
      <c r="J103" s="20"/>
      <c r="K103" s="21"/>
      <c r="L103" s="22"/>
      <c r="M103" s="20"/>
      <c r="N103" s="37"/>
      <c r="O103" s="20"/>
      <c r="P103" s="20"/>
      <c r="Q103" s="20"/>
      <c r="R103" s="20"/>
      <c r="S103" s="20">
        <v>140000</v>
      </c>
      <c r="T103" s="41">
        <f t="shared" si="17"/>
        <v>140000</v>
      </c>
    </row>
    <row r="104" spans="1:21" s="15" customFormat="1" ht="30" x14ac:dyDescent="0.25">
      <c r="A104" s="5">
        <v>101</v>
      </c>
      <c r="B104" s="36" t="s">
        <v>102</v>
      </c>
      <c r="C104" s="22"/>
      <c r="D104" s="20"/>
      <c r="E104" s="19"/>
      <c r="F104" s="20"/>
      <c r="G104" s="20"/>
      <c r="H104" s="20"/>
      <c r="I104" s="20"/>
      <c r="J104" s="20"/>
      <c r="K104" s="21"/>
      <c r="L104" s="22"/>
      <c r="M104" s="20"/>
      <c r="N104" s="37"/>
      <c r="O104" s="20"/>
      <c r="P104" s="20"/>
      <c r="Q104" s="20"/>
      <c r="R104" s="20"/>
      <c r="S104" s="20">
        <v>300000</v>
      </c>
      <c r="T104" s="41">
        <f t="shared" si="17"/>
        <v>300000</v>
      </c>
    </row>
    <row r="105" spans="1:21" s="15" customFormat="1" ht="30" x14ac:dyDescent="0.25">
      <c r="A105" s="5">
        <v>102</v>
      </c>
      <c r="B105" s="36" t="s">
        <v>116</v>
      </c>
      <c r="C105" s="22"/>
      <c r="D105" s="20"/>
      <c r="E105" s="19"/>
      <c r="F105" s="20"/>
      <c r="G105" s="20"/>
      <c r="H105" s="20"/>
      <c r="I105" s="20"/>
      <c r="J105" s="20"/>
      <c r="K105" s="21"/>
      <c r="L105" s="22"/>
      <c r="M105" s="20"/>
      <c r="N105" s="37"/>
      <c r="O105" s="20"/>
      <c r="P105" s="20"/>
      <c r="Q105" s="20">
        <v>1201000</v>
      </c>
      <c r="R105" s="20"/>
      <c r="S105" s="20"/>
      <c r="T105" s="41">
        <f t="shared" si="17"/>
        <v>1201000</v>
      </c>
    </row>
    <row r="106" spans="1:21" s="15" customFormat="1" ht="45" x14ac:dyDescent="0.25">
      <c r="A106" s="5">
        <v>103</v>
      </c>
      <c r="B106" s="36" t="s">
        <v>103</v>
      </c>
      <c r="C106" s="22"/>
      <c r="D106" s="20"/>
      <c r="E106" s="19"/>
      <c r="F106" s="20"/>
      <c r="G106" s="20"/>
      <c r="H106" s="20"/>
      <c r="I106" s="20"/>
      <c r="J106" s="20"/>
      <c r="K106" s="21"/>
      <c r="L106" s="22"/>
      <c r="M106" s="20"/>
      <c r="N106" s="37"/>
      <c r="O106" s="20"/>
      <c r="P106" s="20"/>
      <c r="Q106" s="20"/>
      <c r="R106" s="20"/>
      <c r="S106" s="20">
        <v>700000</v>
      </c>
      <c r="T106" s="41">
        <f t="shared" si="17"/>
        <v>700000</v>
      </c>
    </row>
    <row r="107" spans="1:21" s="15" customFormat="1" ht="30" x14ac:dyDescent="0.25">
      <c r="A107" s="5">
        <v>104</v>
      </c>
      <c r="B107" s="36" t="s">
        <v>104</v>
      </c>
      <c r="C107" s="22"/>
      <c r="D107" s="20"/>
      <c r="E107" s="19"/>
      <c r="F107" s="20"/>
      <c r="G107" s="20"/>
      <c r="H107" s="20"/>
      <c r="I107" s="20"/>
      <c r="J107" s="20"/>
      <c r="K107" s="21"/>
      <c r="L107" s="22"/>
      <c r="M107" s="20"/>
      <c r="N107" s="37"/>
      <c r="O107" s="20"/>
      <c r="P107" s="20"/>
      <c r="Q107" s="20"/>
      <c r="R107" s="20"/>
      <c r="S107" s="20">
        <v>50000</v>
      </c>
      <c r="T107" s="41">
        <f t="shared" si="17"/>
        <v>50000</v>
      </c>
    </row>
    <row r="108" spans="1:21" x14ac:dyDescent="0.25">
      <c r="A108" s="5">
        <v>105</v>
      </c>
      <c r="B108" s="36" t="s">
        <v>105</v>
      </c>
      <c r="C108" s="22"/>
      <c r="D108" s="20"/>
      <c r="E108" s="19"/>
      <c r="F108" s="20"/>
      <c r="G108" s="20"/>
      <c r="H108" s="20"/>
      <c r="I108" s="20"/>
      <c r="J108" s="20"/>
      <c r="K108" s="21"/>
      <c r="L108" s="22"/>
      <c r="M108" s="20"/>
      <c r="N108" s="37"/>
      <c r="O108" s="20"/>
      <c r="P108" s="20"/>
      <c r="Q108" s="20"/>
      <c r="R108" s="20"/>
      <c r="S108" s="20">
        <v>1250000</v>
      </c>
      <c r="T108" s="41">
        <f t="shared" si="17"/>
        <v>1250000</v>
      </c>
      <c r="U108" s="25"/>
    </row>
    <row r="109" spans="1:21" x14ac:dyDescent="0.25">
      <c r="A109" s="5">
        <v>106</v>
      </c>
      <c r="B109" s="36" t="s">
        <v>106</v>
      </c>
      <c r="C109" s="22"/>
      <c r="D109" s="20"/>
      <c r="E109" s="19"/>
      <c r="F109" s="20"/>
      <c r="G109" s="20"/>
      <c r="H109" s="20"/>
      <c r="I109" s="20"/>
      <c r="J109" s="20"/>
      <c r="K109" s="21"/>
      <c r="L109" s="22"/>
      <c r="M109" s="20"/>
      <c r="N109" s="37"/>
      <c r="O109" s="20"/>
      <c r="P109" s="20"/>
      <c r="Q109" s="20"/>
      <c r="R109" s="20"/>
      <c r="S109" s="20">
        <v>350000</v>
      </c>
      <c r="T109" s="41">
        <f t="shared" si="17"/>
        <v>350000</v>
      </c>
      <c r="U109" s="25"/>
    </row>
    <row r="110" spans="1:21" s="15" customFormat="1" x14ac:dyDescent="0.25">
      <c r="A110" s="5">
        <v>107</v>
      </c>
      <c r="B110" s="36" t="s">
        <v>107</v>
      </c>
      <c r="C110" s="22"/>
      <c r="D110" s="20"/>
      <c r="E110" s="19"/>
      <c r="F110" s="20"/>
      <c r="G110" s="20"/>
      <c r="H110" s="20"/>
      <c r="I110" s="20"/>
      <c r="J110" s="20"/>
      <c r="K110" s="21"/>
      <c r="L110" s="22"/>
      <c r="M110" s="20"/>
      <c r="N110" s="37"/>
      <c r="O110" s="20"/>
      <c r="P110" s="20"/>
      <c r="Q110" s="20"/>
      <c r="R110" s="20"/>
      <c r="S110" s="20">
        <v>400000</v>
      </c>
      <c r="T110" s="41">
        <f t="shared" si="17"/>
        <v>400000</v>
      </c>
    </row>
    <row r="111" spans="1:21" s="15" customFormat="1" x14ac:dyDescent="0.25">
      <c r="A111" s="5">
        <v>108</v>
      </c>
      <c r="B111" s="36" t="s">
        <v>108</v>
      </c>
      <c r="C111" s="22"/>
      <c r="D111" s="20"/>
      <c r="E111" s="19"/>
      <c r="F111" s="20"/>
      <c r="G111" s="20"/>
      <c r="H111" s="20"/>
      <c r="I111" s="20"/>
      <c r="J111" s="20"/>
      <c r="K111" s="21"/>
      <c r="L111" s="22"/>
      <c r="M111" s="20"/>
      <c r="N111" s="37"/>
      <c r="O111" s="20"/>
      <c r="P111" s="20"/>
      <c r="Q111" s="20"/>
      <c r="R111" s="20"/>
      <c r="S111" s="20">
        <v>50000</v>
      </c>
      <c r="T111" s="41">
        <f t="shared" si="17"/>
        <v>50000</v>
      </c>
    </row>
    <row r="112" spans="1:21" s="15" customFormat="1" ht="30" x14ac:dyDescent="0.25">
      <c r="A112" s="5">
        <v>109</v>
      </c>
      <c r="B112" s="36" t="s">
        <v>128</v>
      </c>
      <c r="C112" s="22"/>
      <c r="D112" s="20"/>
      <c r="E112" s="19"/>
      <c r="F112" s="20"/>
      <c r="G112" s="20"/>
      <c r="H112" s="20"/>
      <c r="I112" s="20"/>
      <c r="J112" s="20"/>
      <c r="K112" s="21"/>
      <c r="L112" s="22"/>
      <c r="M112" s="20"/>
      <c r="N112" s="37"/>
      <c r="O112" s="20"/>
      <c r="P112" s="20"/>
      <c r="Q112" s="20"/>
      <c r="R112" s="20"/>
      <c r="S112" s="20">
        <v>120000</v>
      </c>
      <c r="T112" s="41">
        <f t="shared" si="17"/>
        <v>120000</v>
      </c>
    </row>
    <row r="113" spans="1:20" s="15" customFormat="1" x14ac:dyDescent="0.25">
      <c r="A113" s="5">
        <v>110</v>
      </c>
      <c r="B113" s="36" t="s">
        <v>129</v>
      </c>
      <c r="C113" s="22"/>
      <c r="D113" s="20"/>
      <c r="E113" s="19"/>
      <c r="F113" s="20"/>
      <c r="G113" s="20"/>
      <c r="H113" s="20"/>
      <c r="I113" s="20"/>
      <c r="J113" s="20"/>
      <c r="K113" s="21"/>
      <c r="L113" s="22"/>
      <c r="M113" s="20"/>
      <c r="N113" s="37"/>
      <c r="O113" s="20"/>
      <c r="P113" s="20"/>
      <c r="Q113" s="20"/>
      <c r="R113" s="20"/>
      <c r="S113" s="20">
        <v>400000</v>
      </c>
      <c r="T113" s="41">
        <f t="shared" si="17"/>
        <v>400000</v>
      </c>
    </row>
    <row r="114" spans="1:20" ht="30" x14ac:dyDescent="0.25">
      <c r="A114" s="5">
        <v>111</v>
      </c>
      <c r="B114" s="36" t="s">
        <v>109</v>
      </c>
      <c r="C114" s="22"/>
      <c r="D114" s="20"/>
      <c r="E114" s="19"/>
      <c r="F114" s="20"/>
      <c r="G114" s="20"/>
      <c r="H114" s="20"/>
      <c r="I114" s="20"/>
      <c r="J114" s="20"/>
      <c r="K114" s="21"/>
      <c r="L114" s="22"/>
      <c r="M114" s="20"/>
      <c r="N114" s="37"/>
      <c r="O114" s="20"/>
      <c r="P114" s="20"/>
      <c r="Q114" s="20"/>
      <c r="R114" s="20"/>
      <c r="S114" s="20">
        <v>100000</v>
      </c>
      <c r="T114" s="41">
        <f t="shared" si="17"/>
        <v>100000</v>
      </c>
    </row>
    <row r="115" spans="1:20" x14ac:dyDescent="0.25">
      <c r="A115" s="5">
        <v>112</v>
      </c>
      <c r="B115" s="36" t="s">
        <v>110</v>
      </c>
      <c r="C115" s="22"/>
      <c r="D115" s="20"/>
      <c r="E115" s="19"/>
      <c r="F115" s="20"/>
      <c r="G115" s="20"/>
      <c r="H115" s="20"/>
      <c r="I115" s="20"/>
      <c r="J115" s="20"/>
      <c r="K115" s="21"/>
      <c r="L115" s="22"/>
      <c r="M115" s="20"/>
      <c r="N115" s="37"/>
      <c r="O115" s="20"/>
      <c r="P115" s="20"/>
      <c r="Q115" s="20">
        <v>345000</v>
      </c>
      <c r="R115" s="20"/>
      <c r="S115" s="20"/>
      <c r="T115" s="41">
        <f t="shared" si="17"/>
        <v>345000</v>
      </c>
    </row>
    <row r="116" spans="1:20" s="15" customFormat="1" ht="30" x14ac:dyDescent="0.25">
      <c r="A116" s="5">
        <v>113</v>
      </c>
      <c r="B116" s="36" t="s">
        <v>111</v>
      </c>
      <c r="C116" s="22"/>
      <c r="D116" s="20"/>
      <c r="E116" s="19"/>
      <c r="F116" s="20"/>
      <c r="G116" s="20"/>
      <c r="H116" s="20"/>
      <c r="I116" s="20"/>
      <c r="J116" s="20"/>
      <c r="K116" s="21"/>
      <c r="L116" s="22"/>
      <c r="M116" s="20"/>
      <c r="N116" s="37"/>
      <c r="O116" s="20"/>
      <c r="P116" s="20"/>
      <c r="Q116" s="20">
        <v>200000</v>
      </c>
      <c r="R116" s="20"/>
      <c r="S116" s="20"/>
      <c r="T116" s="41">
        <f t="shared" ref="T116:T118" si="18">SUM(O116:S116)</f>
        <v>200000</v>
      </c>
    </row>
    <row r="117" spans="1:20" ht="30" x14ac:dyDescent="0.25">
      <c r="A117" s="5">
        <v>114</v>
      </c>
      <c r="B117" s="36" t="s">
        <v>112</v>
      </c>
      <c r="C117" s="22"/>
      <c r="D117" s="20"/>
      <c r="E117" s="19"/>
      <c r="F117" s="20"/>
      <c r="G117" s="20"/>
      <c r="H117" s="20"/>
      <c r="I117" s="20"/>
      <c r="J117" s="20"/>
      <c r="K117" s="21"/>
      <c r="L117" s="22"/>
      <c r="M117" s="20"/>
      <c r="N117" s="37"/>
      <c r="O117" s="20"/>
      <c r="P117" s="20"/>
      <c r="Q117" s="20">
        <v>200000</v>
      </c>
      <c r="R117" s="20"/>
      <c r="S117" s="20"/>
      <c r="T117" s="41">
        <f t="shared" si="18"/>
        <v>200000</v>
      </c>
    </row>
    <row r="118" spans="1:20" s="70" customFormat="1" ht="18.75" x14ac:dyDescent="0.25">
      <c r="A118" s="5">
        <v>115</v>
      </c>
      <c r="B118" s="36" t="s">
        <v>130</v>
      </c>
      <c r="C118" s="22"/>
      <c r="D118" s="20"/>
      <c r="E118" s="19"/>
      <c r="F118" s="20"/>
      <c r="G118" s="20"/>
      <c r="H118" s="20"/>
      <c r="I118" s="20"/>
      <c r="J118" s="20"/>
      <c r="K118" s="21"/>
      <c r="L118" s="22"/>
      <c r="M118" s="20"/>
      <c r="N118" s="37"/>
      <c r="O118" s="20"/>
      <c r="P118" s="20"/>
      <c r="Q118" s="20">
        <v>200000</v>
      </c>
      <c r="R118" s="20"/>
      <c r="S118" s="20"/>
      <c r="T118" s="41">
        <f t="shared" si="18"/>
        <v>200000</v>
      </c>
    </row>
    <row r="119" spans="1:20" s="70" customFormat="1" ht="45" x14ac:dyDescent="0.25">
      <c r="A119" s="5">
        <v>116</v>
      </c>
      <c r="B119" s="66" t="s">
        <v>134</v>
      </c>
      <c r="C119" s="18">
        <f t="shared" ref="C119:T119" si="19">SUM(C77:C118)</f>
        <v>4226119</v>
      </c>
      <c r="D119" s="37">
        <f t="shared" si="19"/>
        <v>0</v>
      </c>
      <c r="E119" s="37">
        <f t="shared" si="19"/>
        <v>4226119</v>
      </c>
      <c r="F119" s="37">
        <f t="shared" si="19"/>
        <v>1488120</v>
      </c>
      <c r="G119" s="37">
        <f t="shared" si="19"/>
        <v>448422</v>
      </c>
      <c r="H119" s="37">
        <f t="shared" si="19"/>
        <v>25334035</v>
      </c>
      <c r="I119" s="37">
        <f t="shared" si="19"/>
        <v>63500</v>
      </c>
      <c r="J119" s="37">
        <f t="shared" si="19"/>
        <v>453000</v>
      </c>
      <c r="K119" s="21">
        <f t="shared" si="19"/>
        <v>27787077</v>
      </c>
      <c r="L119" s="18">
        <f t="shared" si="19"/>
        <v>3967000</v>
      </c>
      <c r="M119" s="37">
        <f t="shared" si="19"/>
        <v>258000</v>
      </c>
      <c r="N119" s="37">
        <f t="shared" si="19"/>
        <v>4225000</v>
      </c>
      <c r="O119" s="37">
        <f t="shared" si="19"/>
        <v>2350000</v>
      </c>
      <c r="P119" s="37">
        <f t="shared" si="19"/>
        <v>630000</v>
      </c>
      <c r="Q119" s="37">
        <f t="shared" si="19"/>
        <v>60572000</v>
      </c>
      <c r="R119" s="37">
        <f t="shared" si="19"/>
        <v>0</v>
      </c>
      <c r="S119" s="37">
        <f t="shared" si="19"/>
        <v>14326000</v>
      </c>
      <c r="T119" s="21">
        <f t="shared" si="19"/>
        <v>77878000</v>
      </c>
    </row>
    <row r="120" spans="1:20" x14ac:dyDescent="0.25">
      <c r="A120" s="5">
        <v>117</v>
      </c>
      <c r="B120" s="63"/>
      <c r="C120" s="64"/>
      <c r="D120" s="65"/>
      <c r="E120" s="65"/>
      <c r="F120" s="65"/>
      <c r="G120" s="65"/>
      <c r="H120" s="65"/>
      <c r="I120" s="65"/>
      <c r="J120" s="65"/>
      <c r="K120" s="21"/>
      <c r="L120" s="64"/>
      <c r="M120" s="65"/>
      <c r="N120" s="65"/>
      <c r="O120" s="65"/>
      <c r="P120" s="65"/>
      <c r="Q120" s="65"/>
      <c r="R120" s="65"/>
      <c r="S120" s="65"/>
      <c r="T120" s="21"/>
    </row>
    <row r="121" spans="1:20" x14ac:dyDescent="0.25">
      <c r="A121" s="5">
        <v>118</v>
      </c>
      <c r="B121" s="26" t="s">
        <v>135</v>
      </c>
      <c r="C121" s="22"/>
      <c r="D121" s="20"/>
      <c r="E121" s="19">
        <f>SUM(C121:D121)</f>
        <v>0</v>
      </c>
      <c r="F121" s="20"/>
      <c r="G121" s="20"/>
      <c r="H121" s="20"/>
      <c r="I121" s="20"/>
      <c r="J121" s="20"/>
      <c r="K121" s="21">
        <f>SUM(F121:J121)</f>
        <v>0</v>
      </c>
      <c r="L121" s="22"/>
      <c r="M121" s="20"/>
      <c r="N121" s="37"/>
      <c r="O121" s="20"/>
      <c r="P121" s="20"/>
      <c r="Q121" s="20">
        <v>3517940</v>
      </c>
      <c r="R121" s="20"/>
      <c r="S121" s="20"/>
      <c r="T121" s="41">
        <f>SUM(O121:S121)</f>
        <v>3517940</v>
      </c>
    </row>
    <row r="122" spans="1:20" x14ac:dyDescent="0.25">
      <c r="A122" s="5">
        <v>119</v>
      </c>
      <c r="B122" s="26"/>
      <c r="C122" s="22"/>
      <c r="D122" s="20"/>
      <c r="E122" s="37"/>
      <c r="F122" s="20"/>
      <c r="G122" s="20"/>
      <c r="H122" s="20"/>
      <c r="I122" s="20"/>
      <c r="J122" s="20"/>
      <c r="K122" s="21"/>
      <c r="L122" s="22"/>
      <c r="M122" s="20"/>
      <c r="N122" s="37"/>
      <c r="O122" s="20"/>
      <c r="P122" s="20"/>
      <c r="Q122" s="20"/>
      <c r="R122" s="20"/>
      <c r="S122" s="20"/>
      <c r="T122" s="21"/>
    </row>
    <row r="123" spans="1:20" x14ac:dyDescent="0.25">
      <c r="A123" s="5">
        <v>120</v>
      </c>
      <c r="B123" s="79" t="s">
        <v>118</v>
      </c>
      <c r="C123" s="37"/>
      <c r="D123" s="37"/>
      <c r="E123" s="37"/>
      <c r="F123" s="37"/>
      <c r="G123" s="37"/>
      <c r="H123" s="37"/>
      <c r="I123" s="37"/>
      <c r="J123" s="37"/>
      <c r="K123" s="37"/>
      <c r="L123" s="37">
        <f t="shared" ref="L123:T123" si="20">L66+L119+L74+L121</f>
        <v>938270684</v>
      </c>
      <c r="M123" s="37">
        <f t="shared" si="20"/>
        <v>376931492</v>
      </c>
      <c r="N123" s="37">
        <f t="shared" si="20"/>
        <v>1315202176</v>
      </c>
      <c r="O123" s="37">
        <f t="shared" si="20"/>
        <v>349497730</v>
      </c>
      <c r="P123" s="37">
        <f t="shared" si="20"/>
        <v>62751588</v>
      </c>
      <c r="Q123" s="37">
        <f t="shared" si="20"/>
        <v>354071213</v>
      </c>
      <c r="R123" s="37">
        <f t="shared" si="20"/>
        <v>5970000</v>
      </c>
      <c r="S123" s="37">
        <f t="shared" si="20"/>
        <v>583104044</v>
      </c>
      <c r="T123" s="37">
        <f t="shared" si="20"/>
        <v>1355394575</v>
      </c>
    </row>
    <row r="124" spans="1:20" ht="15.75" x14ac:dyDescent="0.25">
      <c r="A124" s="77">
        <v>121</v>
      </c>
      <c r="D124" s="67"/>
      <c r="E124" s="68"/>
      <c r="F124" s="67"/>
    </row>
    <row r="125" spans="1:20" ht="18.75" x14ac:dyDescent="0.25">
      <c r="A125" s="77">
        <v>122</v>
      </c>
      <c r="B125" s="69" t="s">
        <v>120</v>
      </c>
      <c r="C125" s="70"/>
      <c r="D125" s="69">
        <f>N123</f>
        <v>1315202176</v>
      </c>
      <c r="E125" s="71"/>
      <c r="F125" s="70"/>
      <c r="G125" s="70"/>
      <c r="H125" s="70"/>
      <c r="I125" s="70"/>
      <c r="J125" s="70"/>
      <c r="K125" s="71"/>
      <c r="L125" s="70"/>
      <c r="M125" s="70"/>
      <c r="N125" s="71"/>
      <c r="O125" s="70"/>
      <c r="P125" s="70"/>
      <c r="Q125" s="70"/>
      <c r="R125" s="70"/>
      <c r="S125" s="70"/>
      <c r="T125" s="71"/>
    </row>
    <row r="126" spans="1:20" ht="37.5" x14ac:dyDescent="0.25">
      <c r="A126" s="77">
        <v>123</v>
      </c>
      <c r="B126" s="72" t="s">
        <v>123</v>
      </c>
      <c r="C126" s="70"/>
      <c r="D126" s="69">
        <f>T66</f>
        <v>1271478355</v>
      </c>
      <c r="E126" s="71"/>
      <c r="F126" s="70"/>
      <c r="G126" s="70"/>
      <c r="H126" s="70"/>
      <c r="I126" s="70"/>
      <c r="J126" s="70"/>
      <c r="K126" s="71"/>
      <c r="L126" s="70"/>
      <c r="M126" s="70"/>
      <c r="N126" s="71"/>
      <c r="O126" s="70"/>
      <c r="P126" s="70"/>
      <c r="Q126" s="70"/>
      <c r="R126" s="70"/>
      <c r="S126" s="70"/>
      <c r="T126" s="71"/>
    </row>
    <row r="127" spans="1:20" ht="19.5" x14ac:dyDescent="0.25">
      <c r="A127" s="77">
        <v>124</v>
      </c>
      <c r="B127" s="73" t="s">
        <v>121</v>
      </c>
      <c r="C127" s="74"/>
      <c r="D127" s="73">
        <f>D125-D126</f>
        <v>43723821</v>
      </c>
      <c r="E127" s="71"/>
      <c r="F127" s="70"/>
      <c r="G127" s="70"/>
      <c r="H127" s="70"/>
      <c r="I127" s="70"/>
      <c r="J127" s="70"/>
      <c r="K127" s="71"/>
      <c r="L127" s="70"/>
      <c r="M127" s="70"/>
      <c r="N127" s="71"/>
      <c r="O127" s="70"/>
      <c r="P127" s="70"/>
      <c r="Q127" s="70"/>
      <c r="R127" s="70"/>
      <c r="S127" s="70"/>
      <c r="T127" s="71"/>
    </row>
    <row r="128" spans="1:20" ht="18.75" x14ac:dyDescent="0.25">
      <c r="A128" s="77">
        <v>125</v>
      </c>
      <c r="B128" s="70"/>
      <c r="C128" s="70"/>
      <c r="D128" s="70"/>
      <c r="E128" s="71"/>
      <c r="F128" s="70"/>
      <c r="G128" s="70"/>
      <c r="H128" s="70"/>
      <c r="I128" s="70"/>
      <c r="J128" s="70"/>
      <c r="K128" s="71"/>
      <c r="L128" s="70"/>
      <c r="M128" s="70"/>
      <c r="N128" s="71"/>
      <c r="O128" s="70"/>
      <c r="P128" s="70"/>
      <c r="Q128" s="70"/>
      <c r="R128" s="70"/>
      <c r="S128" s="70"/>
      <c r="T128" s="71"/>
    </row>
    <row r="129" spans="1:20" ht="19.5" x14ac:dyDescent="0.25">
      <c r="A129" s="77">
        <v>126</v>
      </c>
      <c r="B129" s="73" t="str">
        <f>B127</f>
        <v>Szabad források:</v>
      </c>
      <c r="C129" s="74"/>
      <c r="D129" s="73">
        <f>D127</f>
        <v>43723821</v>
      </c>
      <c r="E129" s="71"/>
      <c r="F129" s="70"/>
      <c r="G129" s="70"/>
      <c r="H129" s="70"/>
      <c r="I129" s="70"/>
      <c r="J129" s="70"/>
      <c r="K129" s="71"/>
      <c r="L129" s="70"/>
      <c r="M129" s="70"/>
      <c r="N129" s="71"/>
      <c r="O129" s="70"/>
      <c r="P129" s="70"/>
      <c r="Q129" s="70"/>
      <c r="R129" s="70"/>
      <c r="S129" s="70"/>
      <c r="T129" s="71"/>
    </row>
    <row r="130" spans="1:20" ht="18.75" x14ac:dyDescent="0.25">
      <c r="A130" s="77">
        <v>127</v>
      </c>
      <c r="B130" s="75" t="s">
        <v>122</v>
      </c>
      <c r="C130" s="70"/>
      <c r="D130" s="69"/>
      <c r="E130" s="71"/>
      <c r="F130" s="70"/>
      <c r="G130" s="70"/>
      <c r="H130" s="70"/>
      <c r="I130" s="70"/>
      <c r="J130" s="70"/>
      <c r="K130" s="71"/>
      <c r="L130" s="70"/>
      <c r="M130" s="70"/>
      <c r="N130" s="71"/>
      <c r="O130" s="70"/>
      <c r="P130" s="70"/>
      <c r="Q130" s="70"/>
      <c r="R130" s="70"/>
      <c r="S130" s="70"/>
      <c r="T130" s="71"/>
    </row>
    <row r="131" spans="1:20" ht="75" x14ac:dyDescent="0.25">
      <c r="A131" s="77">
        <v>128</v>
      </c>
      <c r="B131" s="72" t="s">
        <v>133</v>
      </c>
      <c r="C131" s="70"/>
      <c r="D131" s="69">
        <f>T74</f>
        <v>2520280</v>
      </c>
      <c r="E131" s="71"/>
      <c r="F131" s="70"/>
      <c r="G131" s="70"/>
      <c r="H131" s="70"/>
      <c r="I131" s="70"/>
      <c r="J131" s="70"/>
      <c r="K131" s="71"/>
      <c r="L131" s="70"/>
      <c r="M131" s="70"/>
      <c r="N131" s="71"/>
      <c r="O131" s="70"/>
      <c r="P131" s="70"/>
      <c r="Q131" s="70"/>
      <c r="R131" s="70"/>
      <c r="S131" s="70"/>
      <c r="T131" s="71"/>
    </row>
    <row r="132" spans="1:20" ht="56.25" x14ac:dyDescent="0.25">
      <c r="A132" s="77">
        <v>129</v>
      </c>
      <c r="B132" s="72" t="s">
        <v>124</v>
      </c>
      <c r="C132" s="70"/>
      <c r="D132" s="69">
        <f>T119</f>
        <v>77878000</v>
      </c>
      <c r="E132" s="71"/>
      <c r="F132" s="70"/>
      <c r="G132" s="70"/>
      <c r="H132" s="70"/>
      <c r="I132" s="70"/>
      <c r="J132" s="70"/>
      <c r="K132" s="71"/>
      <c r="L132" s="70"/>
      <c r="M132" s="70"/>
      <c r="N132" s="71"/>
      <c r="O132" s="70"/>
      <c r="P132" s="70"/>
      <c r="Q132" s="70"/>
      <c r="R132" s="70"/>
      <c r="S132" s="70"/>
      <c r="T132" s="71"/>
    </row>
    <row r="133" spans="1:20" ht="18.75" x14ac:dyDescent="0.25">
      <c r="A133" s="77">
        <v>130</v>
      </c>
      <c r="B133" s="69" t="s">
        <v>125</v>
      </c>
      <c r="C133" s="70"/>
      <c r="D133" s="69">
        <f>T121</f>
        <v>3517940</v>
      </c>
      <c r="E133" s="71"/>
      <c r="F133" s="70"/>
      <c r="G133" s="70"/>
      <c r="H133" s="70"/>
      <c r="I133" s="70"/>
      <c r="J133" s="70"/>
      <c r="K133" s="71"/>
      <c r="L133" s="70"/>
      <c r="M133" s="70"/>
      <c r="N133" s="71"/>
      <c r="O133" s="70"/>
      <c r="P133" s="70"/>
      <c r="Q133" s="70"/>
      <c r="R133" s="70"/>
      <c r="S133" s="70"/>
      <c r="T133" s="71"/>
    </row>
    <row r="134" spans="1:20" ht="58.5" x14ac:dyDescent="0.25">
      <c r="A134" s="77">
        <v>131</v>
      </c>
      <c r="B134" s="76" t="s">
        <v>127</v>
      </c>
      <c r="C134" s="74"/>
      <c r="D134" s="73">
        <f>D129-D131-D132-D133</f>
        <v>-40192399</v>
      </c>
      <c r="E134" s="71"/>
      <c r="F134" s="70"/>
      <c r="G134" s="70"/>
      <c r="H134" s="70"/>
      <c r="I134" s="70"/>
      <c r="J134" s="70"/>
      <c r="K134" s="71"/>
      <c r="L134" s="70"/>
      <c r="M134" s="70"/>
      <c r="N134" s="71"/>
      <c r="O134" s="70"/>
      <c r="P134" s="70"/>
      <c r="Q134" s="70"/>
      <c r="R134" s="70"/>
      <c r="S134" s="70"/>
      <c r="T134" s="71"/>
    </row>
    <row r="135" spans="1:20" x14ac:dyDescent="0.25">
      <c r="B135" s="14" t="s">
        <v>126</v>
      </c>
    </row>
  </sheetData>
  <mergeCells count="2">
    <mergeCell ref="C2:K2"/>
    <mergeCell ref="L2:T2"/>
  </mergeCells>
  <pageMargins left="0.70866141732283472" right="0.70866141732283472" top="0.74803149606299213" bottom="0.74803149606299213" header="0.31496062992125984" footer="0.31496062992125984"/>
  <pageSetup paperSize="8" scale="7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2019-01-25T16:12:10Z</dcterms:modified>
</cp:coreProperties>
</file>