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305" windowWidth="14805" windowHeight="6810" firstSheet="6" activeTab="14"/>
  </bookViews>
  <sheets>
    <sheet name="1.1.összevont" sheetId="1" r:id="rId1"/>
    <sheet name="1.2.kötelező" sheetId="4" r:id="rId2"/>
    <sheet name="1.3.önként" sheetId="5" r:id="rId3"/>
    <sheet name="1.4.államigazg" sheetId="6" r:id="rId4"/>
    <sheet name="2.1.műkmérleg" sheetId="2" r:id="rId5"/>
    <sheet name="2.2.felhmérleg" sheetId="7" r:id="rId6"/>
    <sheet name="3.1 Önk bev." sheetId="22" r:id="rId7"/>
    <sheet name="3.2 PMH bev." sheetId="23" r:id="rId8"/>
    <sheet name="3.3 GKP bev" sheetId="24" r:id="rId9"/>
    <sheet name="3.4 VE bev" sheetId="25" r:id="rId10"/>
    <sheet name="3.5 MH bev." sheetId="31" r:id="rId11"/>
    <sheet name="4.1.Önk kiad" sheetId="26" r:id="rId12"/>
    <sheet name="4.2.PMH kiad" sheetId="27" r:id="rId13"/>
    <sheet name="4.3. GKP kiad" sheetId="28" r:id="rId14"/>
    <sheet name="4.4. VE kiad" sheetId="29" r:id="rId15"/>
    <sheet name="4.5. MH kiad" sheetId="30" r:id="rId16"/>
    <sheet name="5.Beruh" sheetId="18" r:id="rId17"/>
    <sheet name="6.Felújít" sheetId="20" r:id="rId18"/>
    <sheet name="7.adóss keletk köt " sheetId="3" r:id="rId19"/>
    <sheet name="8.önk saját bev" sheetId="8" r:id="rId20"/>
    <sheet name="9.adóss.fejl" sheetId="19" r:id="rId21"/>
    <sheet name="10.EU-s" sheetId="21" r:id="rId22"/>
  </sheets>
  <definedNames>
    <definedName name="_xlnm._FilterDatabase" localSheetId="6" hidden="1">'3.1 Önk bev.'!$A$2:$M$56</definedName>
    <definedName name="_xlnm.Print_Area" localSheetId="6">'3.1 Önk bev.'!$A$1:$M$91</definedName>
    <definedName name="_xlnm.Print_Area" localSheetId="11">'4.1.Önk kiad'!$A$1:$Q$96</definedName>
    <definedName name="_xlnm.Print_Area" localSheetId="12">'4.2.PMH kiad'!$A$2:$O$12</definedName>
    <definedName name="_xlnm.Print_Area" localSheetId="13">'4.3. GKP kiad'!$A$2:$O$20</definedName>
    <definedName name="_xlnm.Print_Area" localSheetId="14">'4.4. VE kiad'!$A$2:$O$11</definedName>
    <definedName name="_xlnm.Print_Area" localSheetId="15">'4.5. MH kiad'!$A$2:$O$18</definedName>
    <definedName name="Verzió" localSheetId="7">#REF!</definedName>
    <definedName name="Verzió" localSheetId="8">#REF!</definedName>
    <definedName name="Verzió" localSheetId="9">#REF!</definedName>
    <definedName name="Verzió" localSheetId="10">#REF!</definedName>
    <definedName name="Verzió" localSheetId="11">#REF!</definedName>
    <definedName name="Verzió" localSheetId="12">#REF!</definedName>
    <definedName name="Verzió" localSheetId="13">#REF!</definedName>
    <definedName name="Verzió" localSheetId="14">#REF!</definedName>
    <definedName name="Verzió" localSheetId="15">#REF!</definedName>
    <definedName name="Verzió">#REF!</definedName>
  </definedNames>
  <calcPr calcId="145621"/>
</workbook>
</file>

<file path=xl/calcChain.xml><?xml version="1.0" encoding="utf-8"?>
<calcChain xmlns="http://schemas.openxmlformats.org/spreadsheetml/2006/main">
  <c r="E25" i="20" l="1"/>
  <c r="E7" i="27"/>
  <c r="D7" i="27"/>
  <c r="D70" i="22"/>
  <c r="F22" i="18" l="1"/>
  <c r="E22" i="18"/>
  <c r="B22" i="18"/>
  <c r="B40" i="18" l="1"/>
  <c r="E40" i="18"/>
  <c r="L55" i="26"/>
  <c r="I42" i="22"/>
  <c r="B19" i="21"/>
  <c r="B18" i="21"/>
  <c r="F6" i="31"/>
  <c r="D6" i="30"/>
  <c r="E6" i="30"/>
  <c r="E34" i="26" l="1"/>
  <c r="D34" i="26"/>
  <c r="P13" i="26"/>
  <c r="P10" i="26"/>
  <c r="H33" i="22" l="1"/>
  <c r="F32" i="26"/>
  <c r="E32" i="26"/>
  <c r="D32" i="26"/>
  <c r="P9" i="26" l="1"/>
  <c r="P11" i="26"/>
  <c r="P54" i="26"/>
  <c r="M39" i="22" l="1"/>
  <c r="C217" i="21" l="1"/>
  <c r="B219" i="21"/>
  <c r="B217" i="21"/>
  <c r="D222" i="21" l="1"/>
  <c r="E220" i="21"/>
  <c r="E219" i="21"/>
  <c r="E218" i="21"/>
  <c r="C222" i="21"/>
  <c r="B222" i="21"/>
  <c r="C214" i="21"/>
  <c r="B214" i="21"/>
  <c r="E213" i="21"/>
  <c r="E212" i="21"/>
  <c r="E211" i="21"/>
  <c r="E210" i="21"/>
  <c r="E209" i="21"/>
  <c r="E208" i="21"/>
  <c r="E207" i="21"/>
  <c r="C197" i="21"/>
  <c r="C202" i="21" s="1"/>
  <c r="B197" i="21"/>
  <c r="E197" i="21" s="1"/>
  <c r="D202" i="21"/>
  <c r="E200" i="21"/>
  <c r="E199" i="21"/>
  <c r="E198" i="21"/>
  <c r="C194" i="21"/>
  <c r="B194" i="21"/>
  <c r="E193" i="21"/>
  <c r="E192" i="21"/>
  <c r="E191" i="21"/>
  <c r="E190" i="21"/>
  <c r="E189" i="21"/>
  <c r="E188" i="21"/>
  <c r="E187" i="21"/>
  <c r="B178" i="21"/>
  <c r="B177" i="21"/>
  <c r="B182" i="21" s="1"/>
  <c r="D182" i="21"/>
  <c r="C182" i="21"/>
  <c r="E180" i="21"/>
  <c r="E179" i="21"/>
  <c r="E178" i="21"/>
  <c r="C174" i="21"/>
  <c r="B174" i="21"/>
  <c r="E173" i="21"/>
  <c r="E172" i="21"/>
  <c r="E171" i="21"/>
  <c r="E170" i="21"/>
  <c r="E169" i="21"/>
  <c r="E168" i="21"/>
  <c r="E167" i="21"/>
  <c r="E160" i="21"/>
  <c r="B157" i="21"/>
  <c r="B162" i="21" s="1"/>
  <c r="D162" i="21"/>
  <c r="C162" i="21"/>
  <c r="E159" i="21"/>
  <c r="E158" i="21"/>
  <c r="C154" i="21"/>
  <c r="B154" i="21"/>
  <c r="E153" i="21"/>
  <c r="E152" i="21"/>
  <c r="E151" i="21"/>
  <c r="E150" i="21"/>
  <c r="E149" i="21"/>
  <c r="E148" i="21"/>
  <c r="E147" i="21"/>
  <c r="N58" i="26"/>
  <c r="P57" i="26"/>
  <c r="P58" i="26"/>
  <c r="D142" i="21"/>
  <c r="C142" i="21"/>
  <c r="B142" i="21"/>
  <c r="E139" i="21"/>
  <c r="E138" i="21"/>
  <c r="E137" i="21"/>
  <c r="C134" i="21"/>
  <c r="B134" i="21"/>
  <c r="E133" i="21"/>
  <c r="E132" i="21"/>
  <c r="E131" i="21"/>
  <c r="E130" i="21"/>
  <c r="E129" i="21"/>
  <c r="E128" i="21"/>
  <c r="E127" i="21"/>
  <c r="D122" i="21"/>
  <c r="C122" i="21"/>
  <c r="B122" i="21"/>
  <c r="E119" i="21"/>
  <c r="E118" i="21"/>
  <c r="E117" i="21"/>
  <c r="E122" i="21" s="1"/>
  <c r="C114" i="21"/>
  <c r="B114" i="21"/>
  <c r="E114" i="21" s="1"/>
  <c r="E113" i="21"/>
  <c r="E112" i="21"/>
  <c r="E111" i="21"/>
  <c r="E110" i="21"/>
  <c r="E109" i="21"/>
  <c r="E108" i="21"/>
  <c r="E107" i="21"/>
  <c r="P64" i="26"/>
  <c r="D102" i="21"/>
  <c r="C102" i="21"/>
  <c r="B102" i="21"/>
  <c r="E99" i="21"/>
  <c r="E98" i="21"/>
  <c r="E97" i="21"/>
  <c r="C94" i="21"/>
  <c r="B94" i="21"/>
  <c r="E94" i="21" s="1"/>
  <c r="E93" i="21"/>
  <c r="E92" i="21"/>
  <c r="E91" i="21"/>
  <c r="E90" i="21"/>
  <c r="E89" i="21"/>
  <c r="E88" i="21"/>
  <c r="E87" i="21"/>
  <c r="D82" i="21"/>
  <c r="C82" i="21"/>
  <c r="B82" i="21"/>
  <c r="E79" i="21"/>
  <c r="E78" i="21"/>
  <c r="E77" i="21"/>
  <c r="C74" i="21"/>
  <c r="B74" i="21"/>
  <c r="E73" i="21"/>
  <c r="E72" i="21"/>
  <c r="E71" i="21"/>
  <c r="E70" i="21"/>
  <c r="E69" i="21"/>
  <c r="E68" i="21"/>
  <c r="E67" i="21"/>
  <c r="E74" i="21" l="1"/>
  <c r="E134" i="21"/>
  <c r="E154" i="21"/>
  <c r="E157" i="21"/>
  <c r="E174" i="21"/>
  <c r="E194" i="21"/>
  <c r="E214" i="21"/>
  <c r="E217" i="21"/>
  <c r="E222" i="21" s="1"/>
  <c r="E202" i="21"/>
  <c r="B202" i="21"/>
  <c r="E177" i="21"/>
  <c r="E182" i="21" s="1"/>
  <c r="E162" i="21"/>
  <c r="E142" i="21"/>
  <c r="E102" i="21"/>
  <c r="E82" i="21"/>
  <c r="D62" i="21"/>
  <c r="C62" i="21"/>
  <c r="B62" i="21"/>
  <c r="E57" i="21"/>
  <c r="E59" i="21"/>
  <c r="E58" i="21"/>
  <c r="C54" i="21"/>
  <c r="E53" i="21"/>
  <c r="E52" i="21"/>
  <c r="E51" i="21"/>
  <c r="E50" i="21"/>
  <c r="E49" i="21"/>
  <c r="E48" i="21"/>
  <c r="E47" i="21"/>
  <c r="E62" i="21" l="1"/>
  <c r="B54" i="21"/>
  <c r="E54" i="21" s="1"/>
  <c r="K90" i="22"/>
  <c r="F30" i="22"/>
  <c r="F29" i="22"/>
  <c r="F75" i="26" l="1"/>
  <c r="C14" i="21" l="1"/>
  <c r="B29" i="21"/>
  <c r="C34" i="21"/>
  <c r="C42" i="21" l="1"/>
  <c r="B42" i="21"/>
  <c r="E39" i="21"/>
  <c r="E38" i="21"/>
  <c r="E34" i="21"/>
  <c r="B34" i="21"/>
  <c r="E33" i="21"/>
  <c r="E32" i="21"/>
  <c r="E31" i="21"/>
  <c r="E30" i="21"/>
  <c r="E29" i="21"/>
  <c r="E28" i="21"/>
  <c r="E27" i="21"/>
  <c r="C22" i="21"/>
  <c r="B22" i="21"/>
  <c r="B14" i="21"/>
  <c r="E14" i="21" s="1"/>
  <c r="E8" i="21"/>
  <c r="E9" i="21"/>
  <c r="E10" i="21"/>
  <c r="E11" i="21"/>
  <c r="E12" i="21"/>
  <c r="E13" i="21"/>
  <c r="E7" i="21"/>
  <c r="E19" i="21"/>
  <c r="E18" i="21"/>
  <c r="E42" i="21" l="1"/>
  <c r="E22" i="21"/>
  <c r="I6" i="30"/>
  <c r="M45" i="22" l="1"/>
  <c r="M46" i="22"/>
  <c r="P18" i="26"/>
  <c r="M44" i="22"/>
  <c r="M67" i="22"/>
  <c r="M70" i="22"/>
  <c r="M68" i="22"/>
  <c r="M65" i="22"/>
  <c r="M64" i="22"/>
  <c r="L58" i="22"/>
  <c r="L56" i="22"/>
  <c r="K77" i="22"/>
  <c r="K69" i="22"/>
  <c r="K66" i="22"/>
  <c r="K63" i="22"/>
  <c r="K59" i="22"/>
  <c r="K58" i="22"/>
  <c r="K76" i="22" s="1"/>
  <c r="K56" i="22"/>
  <c r="K75" i="22" s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6" i="22"/>
  <c r="M27" i="22"/>
  <c r="M29" i="22"/>
  <c r="M30" i="22"/>
  <c r="M31" i="22"/>
  <c r="M32" i="22"/>
  <c r="M33" i="22"/>
  <c r="M34" i="22"/>
  <c r="M35" i="22"/>
  <c r="M36" i="22"/>
  <c r="M37" i="22"/>
  <c r="M38" i="22"/>
  <c r="M40" i="22"/>
  <c r="M41" i="22"/>
  <c r="M42" i="22"/>
  <c r="M43" i="22"/>
  <c r="M47" i="22"/>
  <c r="M48" i="22"/>
  <c r="M49" i="22"/>
  <c r="M50" i="22"/>
  <c r="M51" i="22"/>
  <c r="M52" i="22"/>
  <c r="M53" i="22"/>
  <c r="M54" i="22"/>
  <c r="M6" i="22"/>
  <c r="K55" i="22"/>
  <c r="K73" i="22" s="1"/>
  <c r="K78" i="22" l="1"/>
  <c r="M66" i="22"/>
  <c r="M63" i="22"/>
  <c r="F28" i="22"/>
  <c r="M28" i="22" s="1"/>
  <c r="F25" i="22"/>
  <c r="M25" i="22" s="1"/>
  <c r="M56" i="22" s="1"/>
  <c r="F24" i="22"/>
  <c r="M24" i="22" s="1"/>
  <c r="Q5" i="26"/>
  <c r="M55" i="22" l="1"/>
  <c r="P41" i="26"/>
  <c r="P55" i="26" l="1"/>
  <c r="P56" i="26"/>
  <c r="E11" i="18" l="1"/>
  <c r="B11" i="18"/>
  <c r="B25" i="20"/>
  <c r="K12" i="31" l="1"/>
  <c r="M12" i="30"/>
  <c r="P80" i="26" l="1"/>
  <c r="P81" i="26"/>
  <c r="P52" i="26" l="1"/>
  <c r="E60" i="18" l="1"/>
  <c r="K11" i="31" l="1"/>
  <c r="M11" i="30"/>
  <c r="E49" i="18" l="1"/>
  <c r="G63" i="22" l="1"/>
  <c r="G66" i="22"/>
  <c r="G69" i="22"/>
  <c r="K10" i="31" l="1"/>
  <c r="M13" i="30" l="1"/>
  <c r="M10" i="30" l="1"/>
  <c r="P53" i="26" l="1"/>
  <c r="P51" i="26"/>
  <c r="P42" i="26" l="1"/>
  <c r="P59" i="26"/>
  <c r="P60" i="26"/>
  <c r="P29" i="26"/>
  <c r="P28" i="26"/>
  <c r="P27" i="26"/>
  <c r="P48" i="26"/>
  <c r="P61" i="26" l="1"/>
  <c r="P12" i="26"/>
  <c r="G58" i="22"/>
  <c r="G56" i="22"/>
  <c r="G55" i="22"/>
  <c r="E33" i="18" l="1"/>
  <c r="F56" i="22" l="1"/>
  <c r="C59" i="5" l="1"/>
  <c r="C65" i="5"/>
  <c r="L75" i="22"/>
  <c r="L76" i="22"/>
  <c r="C8" i="4"/>
  <c r="C82" i="4"/>
  <c r="C87" i="4" s="1"/>
  <c r="C77" i="4"/>
  <c r="C73" i="4"/>
  <c r="C68" i="4" s="1"/>
  <c r="C65" i="4"/>
  <c r="C59" i="4"/>
  <c r="C54" i="4"/>
  <c r="C76" i="4" s="1"/>
  <c r="C36" i="4"/>
  <c r="C24" i="4"/>
  <c r="C23" i="4" s="1"/>
  <c r="C19" i="4"/>
  <c r="C15" i="4"/>
  <c r="D65" i="1"/>
  <c r="D59" i="1"/>
  <c r="D15" i="1"/>
  <c r="C54" i="5" l="1"/>
  <c r="C88" i="4"/>
  <c r="M77" i="22"/>
  <c r="F77" i="22"/>
  <c r="F75" i="22"/>
  <c r="E56" i="22"/>
  <c r="M71" i="22" l="1"/>
  <c r="M69" i="22" l="1"/>
  <c r="E18" i="18"/>
  <c r="B18" i="18"/>
  <c r="B28" i="18" s="1"/>
  <c r="E28" i="18" l="1"/>
  <c r="E61" i="18" s="1"/>
  <c r="P90" i="26"/>
  <c r="P89" i="26"/>
  <c r="P87" i="26" l="1"/>
  <c r="E10" i="23"/>
  <c r="F10" i="23"/>
  <c r="G10" i="23"/>
  <c r="H10" i="23"/>
  <c r="I10" i="23"/>
  <c r="J10" i="23"/>
  <c r="D10" i="23"/>
  <c r="Q93" i="26"/>
  <c r="E88" i="26"/>
  <c r="F88" i="26"/>
  <c r="G88" i="26"/>
  <c r="H88" i="26"/>
  <c r="I88" i="26"/>
  <c r="J88" i="26"/>
  <c r="K88" i="26"/>
  <c r="L88" i="26"/>
  <c r="M88" i="26"/>
  <c r="N88" i="26"/>
  <c r="O88" i="26"/>
  <c r="Q88" i="26"/>
  <c r="D88" i="26"/>
  <c r="N73" i="22"/>
  <c r="E77" i="22"/>
  <c r="H77" i="22"/>
  <c r="I77" i="22"/>
  <c r="J77" i="22"/>
  <c r="L77" i="22"/>
  <c r="D77" i="22"/>
  <c r="E69" i="22"/>
  <c r="F69" i="22"/>
  <c r="H69" i="22"/>
  <c r="I69" i="22"/>
  <c r="J69" i="22"/>
  <c r="L69" i="22"/>
  <c r="D69" i="22"/>
  <c r="E59" i="22"/>
  <c r="F59" i="22"/>
  <c r="H59" i="22"/>
  <c r="I59" i="22"/>
  <c r="J59" i="22"/>
  <c r="L59" i="22"/>
  <c r="D59" i="22"/>
  <c r="D14" i="30"/>
  <c r="J16" i="31"/>
  <c r="I16" i="31"/>
  <c r="H16" i="31"/>
  <c r="G16" i="31"/>
  <c r="F16" i="31"/>
  <c r="E16" i="31"/>
  <c r="D16" i="31"/>
  <c r="J15" i="31"/>
  <c r="I15" i="31"/>
  <c r="H15" i="31"/>
  <c r="G15" i="31"/>
  <c r="F15" i="31"/>
  <c r="E15" i="31"/>
  <c r="D15" i="31"/>
  <c r="J14" i="31"/>
  <c r="I14" i="31"/>
  <c r="H14" i="31"/>
  <c r="G14" i="31"/>
  <c r="F14" i="31"/>
  <c r="E14" i="31"/>
  <c r="D14" i="31"/>
  <c r="K13" i="31"/>
  <c r="K9" i="31"/>
  <c r="K8" i="31"/>
  <c r="K7" i="31"/>
  <c r="K6" i="31"/>
  <c r="K15" i="31" s="1"/>
  <c r="L16" i="30"/>
  <c r="K16" i="30"/>
  <c r="J16" i="30"/>
  <c r="I16" i="30"/>
  <c r="H16" i="30"/>
  <c r="G16" i="30"/>
  <c r="F16" i="30"/>
  <c r="E16" i="30"/>
  <c r="D16" i="30"/>
  <c r="L15" i="30"/>
  <c r="K15" i="30"/>
  <c r="J15" i="30"/>
  <c r="I15" i="30"/>
  <c r="H15" i="30"/>
  <c r="G15" i="30"/>
  <c r="F15" i="30"/>
  <c r="E15" i="30"/>
  <c r="D15" i="30"/>
  <c r="N14" i="30"/>
  <c r="L14" i="30"/>
  <c r="K14" i="30"/>
  <c r="J14" i="30"/>
  <c r="I14" i="30"/>
  <c r="H14" i="30"/>
  <c r="G14" i="30"/>
  <c r="F14" i="30"/>
  <c r="E14" i="30"/>
  <c r="O14" i="30"/>
  <c r="M9" i="30"/>
  <c r="M8" i="30"/>
  <c r="M7" i="30"/>
  <c r="M6" i="30"/>
  <c r="M15" i="30" s="1"/>
  <c r="K16" i="31" l="1"/>
  <c r="M14" i="30"/>
  <c r="M16" i="30"/>
  <c r="P88" i="26"/>
  <c r="K14" i="31"/>
  <c r="P62" i="26"/>
  <c r="P63" i="26"/>
  <c r="P65" i="26"/>
  <c r="P49" i="26" l="1"/>
  <c r="P50" i="26" l="1"/>
  <c r="P47" i="26" l="1"/>
  <c r="K78" i="26" l="1"/>
  <c r="K95" i="26" s="1"/>
  <c r="K77" i="26"/>
  <c r="K93" i="26" s="1"/>
  <c r="K66" i="26"/>
  <c r="K91" i="26" s="1"/>
  <c r="P26" i="26" l="1"/>
  <c r="P6" i="26" l="1"/>
  <c r="P7" i="26"/>
  <c r="E19" i="2" l="1"/>
  <c r="C19" i="7"/>
  <c r="E14" i="7"/>
  <c r="E20" i="7" s="1"/>
  <c r="C14" i="7"/>
  <c r="C21" i="7" l="1"/>
  <c r="C20" i="7"/>
  <c r="C21" i="2"/>
  <c r="C19" i="2"/>
  <c r="C20" i="2" s="1"/>
  <c r="E14" i="2"/>
  <c r="E20" i="2" s="1"/>
  <c r="C14" i="2"/>
  <c r="C32" i="4"/>
  <c r="C35" i="4" s="1"/>
  <c r="C34" i="4"/>
  <c r="C45" i="4"/>
  <c r="C46" i="4"/>
  <c r="C47" i="4"/>
  <c r="C24" i="5"/>
  <c r="C93" i="6"/>
  <c r="C48" i="4" l="1"/>
  <c r="C49" i="4" s="1"/>
  <c r="E22" i="7"/>
  <c r="C22" i="7"/>
  <c r="C22" i="2"/>
  <c r="E94" i="26"/>
  <c r="F94" i="26"/>
  <c r="G94" i="26"/>
  <c r="H94" i="26"/>
  <c r="I94" i="26"/>
  <c r="J94" i="26"/>
  <c r="K94" i="26"/>
  <c r="K96" i="26" s="1"/>
  <c r="L94" i="26"/>
  <c r="M94" i="26"/>
  <c r="N94" i="26"/>
  <c r="O94" i="26"/>
  <c r="D24" i="1"/>
  <c r="D23" i="1" s="1"/>
  <c r="C14" i="8" l="1"/>
  <c r="P35" i="26" l="1"/>
  <c r="P8" i="26"/>
  <c r="Q94" i="26" l="1"/>
  <c r="F10" i="27"/>
  <c r="G10" i="27"/>
  <c r="H10" i="27"/>
  <c r="I10" i="27"/>
  <c r="J10" i="27"/>
  <c r="K10" i="27"/>
  <c r="L10" i="27"/>
  <c r="E10" i="27"/>
  <c r="D10" i="27"/>
  <c r="P19" i="26"/>
  <c r="D94" i="26"/>
  <c r="D25" i="20" l="1"/>
  <c r="D49" i="18" l="1"/>
  <c r="B49" i="18"/>
  <c r="F50" i="18" l="1"/>
  <c r="F51" i="18"/>
  <c r="F52" i="18"/>
  <c r="D40" i="18"/>
  <c r="D61" i="18" s="1"/>
  <c r="B61" i="18"/>
  <c r="F29" i="18" l="1"/>
  <c r="F34" i="18"/>
  <c r="F53" i="18"/>
  <c r="F54" i="18"/>
  <c r="F55" i="18"/>
  <c r="F56" i="18"/>
  <c r="F25" i="20" l="1"/>
  <c r="F61" i="18" l="1"/>
  <c r="L9" i="29" l="1"/>
  <c r="K9" i="29"/>
  <c r="J9" i="29"/>
  <c r="I9" i="29"/>
  <c r="H9" i="29"/>
  <c r="G9" i="29"/>
  <c r="F9" i="29"/>
  <c r="E9" i="29"/>
  <c r="D9" i="29"/>
  <c r="L8" i="29"/>
  <c r="K8" i="29"/>
  <c r="J8" i="29"/>
  <c r="I8" i="29"/>
  <c r="H8" i="29"/>
  <c r="G8" i="29"/>
  <c r="F8" i="29"/>
  <c r="E8" i="29"/>
  <c r="D8" i="29"/>
  <c r="O7" i="29"/>
  <c r="N7" i="29"/>
  <c r="L7" i="29"/>
  <c r="K7" i="29"/>
  <c r="J7" i="29"/>
  <c r="I7" i="29"/>
  <c r="H7" i="29"/>
  <c r="G7" i="29"/>
  <c r="F7" i="29"/>
  <c r="E7" i="29"/>
  <c r="D7" i="29"/>
  <c r="M9" i="29"/>
  <c r="M6" i="29"/>
  <c r="M8" i="29" s="1"/>
  <c r="L18" i="28"/>
  <c r="K18" i="28"/>
  <c r="J18" i="28"/>
  <c r="I18" i="28"/>
  <c r="H18" i="28"/>
  <c r="G18" i="28"/>
  <c r="E18" i="28"/>
  <c r="D18" i="28"/>
  <c r="L17" i="28"/>
  <c r="K17" i="28"/>
  <c r="J17" i="28"/>
  <c r="I17" i="28"/>
  <c r="H17" i="28"/>
  <c r="G17" i="28"/>
  <c r="F17" i="28"/>
  <c r="E17" i="28"/>
  <c r="D17" i="28"/>
  <c r="N16" i="28"/>
  <c r="L16" i="28"/>
  <c r="K16" i="28"/>
  <c r="J16" i="28"/>
  <c r="I16" i="28"/>
  <c r="H16" i="28"/>
  <c r="G16" i="28"/>
  <c r="E16" i="28"/>
  <c r="D16" i="28"/>
  <c r="M15" i="28"/>
  <c r="M14" i="28"/>
  <c r="M13" i="28"/>
  <c r="M12" i="28"/>
  <c r="O11" i="28"/>
  <c r="O16" i="28" s="1"/>
  <c r="M11" i="28"/>
  <c r="M10" i="28"/>
  <c r="M9" i="28"/>
  <c r="M8" i="28"/>
  <c r="M7" i="28"/>
  <c r="M6" i="28"/>
  <c r="L9" i="27"/>
  <c r="K9" i="27"/>
  <c r="J9" i="27"/>
  <c r="I9" i="27"/>
  <c r="H9" i="27"/>
  <c r="G9" i="27"/>
  <c r="F9" i="27"/>
  <c r="E9" i="27"/>
  <c r="O8" i="27"/>
  <c r="N8" i="27"/>
  <c r="L8" i="27"/>
  <c r="K8" i="27"/>
  <c r="J8" i="27"/>
  <c r="I8" i="27"/>
  <c r="H8" i="27"/>
  <c r="G8" i="27"/>
  <c r="F8" i="27"/>
  <c r="E8" i="27"/>
  <c r="M7" i="27"/>
  <c r="D9" i="27"/>
  <c r="P86" i="26"/>
  <c r="Q85" i="26"/>
  <c r="O85" i="26"/>
  <c r="N85" i="26"/>
  <c r="M85" i="26"/>
  <c r="L85" i="26"/>
  <c r="J85" i="26"/>
  <c r="I85" i="26"/>
  <c r="H85" i="26"/>
  <c r="G85" i="26"/>
  <c r="F85" i="26"/>
  <c r="E85" i="26"/>
  <c r="D85" i="26"/>
  <c r="P84" i="26"/>
  <c r="P83" i="26"/>
  <c r="Q82" i="26"/>
  <c r="O82" i="26"/>
  <c r="N82" i="26"/>
  <c r="M82" i="26"/>
  <c r="L82" i="26"/>
  <c r="J82" i="26"/>
  <c r="I82" i="26"/>
  <c r="H82" i="26"/>
  <c r="G82" i="26"/>
  <c r="F82" i="26"/>
  <c r="E82" i="26"/>
  <c r="D82" i="26"/>
  <c r="P94" i="26"/>
  <c r="Q79" i="26"/>
  <c r="O79" i="26"/>
  <c r="N79" i="26"/>
  <c r="M79" i="26"/>
  <c r="L79" i="26"/>
  <c r="J79" i="26"/>
  <c r="I79" i="26"/>
  <c r="H79" i="26"/>
  <c r="G79" i="26"/>
  <c r="F79" i="26"/>
  <c r="E79" i="26"/>
  <c r="D79" i="26"/>
  <c r="Q78" i="26"/>
  <c r="Q95" i="26" s="1"/>
  <c r="O78" i="26"/>
  <c r="O95" i="26" s="1"/>
  <c r="M78" i="26"/>
  <c r="M95" i="26" s="1"/>
  <c r="J78" i="26"/>
  <c r="J95" i="26" s="1"/>
  <c r="I78" i="26"/>
  <c r="I95" i="26" s="1"/>
  <c r="G78" i="26"/>
  <c r="G95" i="26" s="1"/>
  <c r="F78" i="26"/>
  <c r="F95" i="26" s="1"/>
  <c r="E78" i="26"/>
  <c r="E95" i="26" s="1"/>
  <c r="D78" i="26"/>
  <c r="D95" i="26" s="1"/>
  <c r="O77" i="26"/>
  <c r="O93" i="26" s="1"/>
  <c r="N77" i="26"/>
  <c r="N93" i="26" s="1"/>
  <c r="M77" i="26"/>
  <c r="M93" i="26" s="1"/>
  <c r="J77" i="26"/>
  <c r="J93" i="26" s="1"/>
  <c r="I77" i="26"/>
  <c r="I93" i="26" s="1"/>
  <c r="F77" i="26"/>
  <c r="F93" i="26" s="1"/>
  <c r="E77" i="26"/>
  <c r="E93" i="26" s="1"/>
  <c r="D77" i="26"/>
  <c r="D93" i="26" s="1"/>
  <c r="Q66" i="26"/>
  <c r="O66" i="26"/>
  <c r="O91" i="26" s="1"/>
  <c r="N66" i="26"/>
  <c r="M66" i="26"/>
  <c r="M91" i="26" s="1"/>
  <c r="L66" i="26"/>
  <c r="J66" i="26"/>
  <c r="I66" i="26"/>
  <c r="G66" i="26"/>
  <c r="G91" i="26" s="1"/>
  <c r="E66" i="26"/>
  <c r="D66" i="26"/>
  <c r="P46" i="26"/>
  <c r="P45" i="26"/>
  <c r="G77" i="26"/>
  <c r="G93" i="26" s="1"/>
  <c r="P44" i="26"/>
  <c r="P43" i="26"/>
  <c r="P40" i="26"/>
  <c r="P39" i="26"/>
  <c r="U38" i="26"/>
  <c r="H77" i="26"/>
  <c r="H93" i="26" s="1"/>
  <c r="P37" i="26"/>
  <c r="P36" i="26"/>
  <c r="P34" i="26"/>
  <c r="H78" i="26"/>
  <c r="H95" i="26" s="1"/>
  <c r="P33" i="26"/>
  <c r="P32" i="26"/>
  <c r="P31" i="26"/>
  <c r="P30" i="26"/>
  <c r="P25" i="26"/>
  <c r="P24" i="26"/>
  <c r="P23" i="26"/>
  <c r="P22" i="26"/>
  <c r="P21" i="26"/>
  <c r="P20" i="26"/>
  <c r="P17" i="26"/>
  <c r="N78" i="26"/>
  <c r="N95" i="26" s="1"/>
  <c r="P16" i="26"/>
  <c r="L78" i="26"/>
  <c r="L95" i="26" s="1"/>
  <c r="P15" i="26"/>
  <c r="F66" i="26"/>
  <c r="P14" i="26"/>
  <c r="L77" i="26"/>
  <c r="L93" i="26" s="1"/>
  <c r="J9" i="25"/>
  <c r="I9" i="25"/>
  <c r="H9" i="25"/>
  <c r="G9" i="25"/>
  <c r="F9" i="25"/>
  <c r="E9" i="25"/>
  <c r="D9" i="25"/>
  <c r="J8" i="25"/>
  <c r="I8" i="25"/>
  <c r="H8" i="25"/>
  <c r="G8" i="25"/>
  <c r="F8" i="25"/>
  <c r="E8" i="25"/>
  <c r="D8" i="25"/>
  <c r="J7" i="25"/>
  <c r="I7" i="25"/>
  <c r="H7" i="25"/>
  <c r="G7" i="25"/>
  <c r="F7" i="25"/>
  <c r="E7" i="25"/>
  <c r="D7" i="25"/>
  <c r="K9" i="25"/>
  <c r="K6" i="25"/>
  <c r="K8" i="25" s="1"/>
  <c r="I18" i="24"/>
  <c r="H18" i="24"/>
  <c r="G18" i="24"/>
  <c r="F18" i="24"/>
  <c r="E18" i="24"/>
  <c r="D18" i="24"/>
  <c r="I17" i="24"/>
  <c r="H17" i="24"/>
  <c r="G17" i="24"/>
  <c r="F17" i="24"/>
  <c r="E17" i="24"/>
  <c r="D17" i="24"/>
  <c r="I16" i="24"/>
  <c r="H16" i="24"/>
  <c r="G16" i="24"/>
  <c r="F16" i="24"/>
  <c r="E16" i="24"/>
  <c r="D16" i="24"/>
  <c r="K15" i="24"/>
  <c r="K14" i="24"/>
  <c r="K13" i="24"/>
  <c r="K12" i="24"/>
  <c r="J17" i="24"/>
  <c r="K11" i="24"/>
  <c r="K10" i="24"/>
  <c r="K9" i="24"/>
  <c r="K8" i="24"/>
  <c r="J18" i="24"/>
  <c r="K7" i="24"/>
  <c r="K6" i="24"/>
  <c r="I9" i="23"/>
  <c r="H9" i="23"/>
  <c r="G9" i="23"/>
  <c r="F9" i="23"/>
  <c r="E9" i="23"/>
  <c r="D9" i="23"/>
  <c r="I8" i="23"/>
  <c r="H8" i="23"/>
  <c r="G8" i="23"/>
  <c r="F8" i="23"/>
  <c r="E8" i="23"/>
  <c r="D8" i="23"/>
  <c r="M7" i="23"/>
  <c r="J9" i="23"/>
  <c r="K6" i="23"/>
  <c r="K10" i="23" s="1"/>
  <c r="K7" i="25" l="1"/>
  <c r="I91" i="26"/>
  <c r="N91" i="26"/>
  <c r="J91" i="26"/>
  <c r="K18" i="24"/>
  <c r="Q91" i="26"/>
  <c r="L91" i="26"/>
  <c r="F91" i="26"/>
  <c r="E91" i="26"/>
  <c r="D91" i="26"/>
  <c r="E96" i="26"/>
  <c r="Q96" i="26"/>
  <c r="M17" i="28"/>
  <c r="P82" i="26"/>
  <c r="F96" i="26"/>
  <c r="P79" i="26"/>
  <c r="P85" i="26"/>
  <c r="G96" i="26"/>
  <c r="O96" i="26"/>
  <c r="L96" i="26"/>
  <c r="D96" i="26"/>
  <c r="H96" i="26"/>
  <c r="J96" i="26"/>
  <c r="K17" i="24"/>
  <c r="M7" i="29"/>
  <c r="M18" i="28"/>
  <c r="F16" i="28"/>
  <c r="F18" i="28"/>
  <c r="M16" i="28"/>
  <c r="M6" i="27"/>
  <c r="M10" i="27" s="1"/>
  <c r="D8" i="27"/>
  <c r="I96" i="26"/>
  <c r="M96" i="26"/>
  <c r="N96" i="26"/>
  <c r="P38" i="26"/>
  <c r="P66" i="26" s="1"/>
  <c r="H66" i="26"/>
  <c r="H91" i="26" s="1"/>
  <c r="J16" i="24"/>
  <c r="K16" i="24"/>
  <c r="K7" i="23"/>
  <c r="K9" i="23" s="1"/>
  <c r="J8" i="23"/>
  <c r="Q97" i="26" l="1"/>
  <c r="R96" i="26"/>
  <c r="P91" i="26"/>
  <c r="K8" i="23"/>
  <c r="P77" i="26"/>
  <c r="P93" i="26" s="1"/>
  <c r="P78" i="26"/>
  <c r="P95" i="26" s="1"/>
  <c r="M9" i="27"/>
  <c r="M8" i="27"/>
  <c r="P96" i="26" l="1"/>
  <c r="L66" i="22"/>
  <c r="J66" i="22"/>
  <c r="I66" i="22"/>
  <c r="H66" i="22"/>
  <c r="F66" i="22"/>
  <c r="E66" i="22"/>
  <c r="D66" i="22"/>
  <c r="L63" i="22"/>
  <c r="J63" i="22"/>
  <c r="I63" i="22"/>
  <c r="H63" i="22"/>
  <c r="F63" i="22"/>
  <c r="E63" i="22"/>
  <c r="D63" i="22"/>
  <c r="M60" i="22"/>
  <c r="M59" i="22" s="1"/>
  <c r="J58" i="22"/>
  <c r="J76" i="22" s="1"/>
  <c r="I58" i="22"/>
  <c r="I76" i="22" s="1"/>
  <c r="H58" i="22"/>
  <c r="H76" i="22" s="1"/>
  <c r="F58" i="22"/>
  <c r="F76" i="22" s="1"/>
  <c r="E58" i="22"/>
  <c r="E76" i="22" s="1"/>
  <c r="J56" i="22"/>
  <c r="I56" i="22"/>
  <c r="H56" i="22"/>
  <c r="D56" i="22"/>
  <c r="D75" i="22" s="1"/>
  <c r="L55" i="22"/>
  <c r="L73" i="22" s="1"/>
  <c r="J55" i="22"/>
  <c r="I55" i="22"/>
  <c r="H55" i="22"/>
  <c r="H73" i="22" s="1"/>
  <c r="F55" i="22"/>
  <c r="D55" i="22"/>
  <c r="D58" i="22"/>
  <c r="D76" i="22" s="1"/>
  <c r="M58" i="22" l="1"/>
  <c r="M76" i="22" s="1"/>
  <c r="M75" i="22"/>
  <c r="D73" i="22"/>
  <c r="F73" i="22"/>
  <c r="I73" i="22"/>
  <c r="J73" i="22"/>
  <c r="E75" i="22"/>
  <c r="E78" i="22" s="1"/>
  <c r="F78" i="22"/>
  <c r="I75" i="22"/>
  <c r="I78" i="22" s="1"/>
  <c r="J75" i="22"/>
  <c r="J78" i="22" s="1"/>
  <c r="L78" i="22"/>
  <c r="H75" i="22"/>
  <c r="H78" i="22" s="1"/>
  <c r="D78" i="22"/>
  <c r="E55" i="22"/>
  <c r="E73" i="22" s="1"/>
  <c r="M73" i="22" l="1"/>
  <c r="M78" i="22"/>
  <c r="C82" i="6"/>
  <c r="C77" i="6"/>
  <c r="C87" i="6" s="1"/>
  <c r="C68" i="6"/>
  <c r="C54" i="6"/>
  <c r="C76" i="6" s="1"/>
  <c r="C88" i="6" s="1"/>
  <c r="C42" i="6"/>
  <c r="C36" i="6"/>
  <c r="C48" i="6" s="1"/>
  <c r="C23" i="6"/>
  <c r="C19" i="6"/>
  <c r="C15" i="6"/>
  <c r="C8" i="6"/>
  <c r="C35" i="6" s="1"/>
  <c r="C82" i="5"/>
  <c r="C77" i="5"/>
  <c r="C87" i="5" s="1"/>
  <c r="C68" i="5"/>
  <c r="C42" i="5"/>
  <c r="C36" i="5"/>
  <c r="C48" i="5" s="1"/>
  <c r="C93" i="5" s="1"/>
  <c r="C23" i="5"/>
  <c r="C19" i="5"/>
  <c r="C15" i="5"/>
  <c r="C8" i="5"/>
  <c r="D82" i="1"/>
  <c r="D77" i="1"/>
  <c r="D68" i="1"/>
  <c r="D54" i="1"/>
  <c r="D42" i="1"/>
  <c r="D36" i="1"/>
  <c r="D19" i="1"/>
  <c r="D8" i="1"/>
  <c r="D35" i="1" s="1"/>
  <c r="C76" i="5" l="1"/>
  <c r="C88" i="5" s="1"/>
  <c r="D76" i="1"/>
  <c r="C49" i="6"/>
  <c r="C92" i="6"/>
  <c r="D48" i="1"/>
  <c r="C35" i="5"/>
  <c r="D87" i="1"/>
  <c r="C49" i="5" l="1"/>
  <c r="C92" i="5"/>
  <c r="C92" i="4"/>
  <c r="D88" i="1"/>
  <c r="D93" i="1"/>
  <c r="C93" i="4"/>
  <c r="D49" i="1"/>
  <c r="D92" i="1"/>
</calcChain>
</file>

<file path=xl/sharedStrings.xml><?xml version="1.0" encoding="utf-8"?>
<sst xmlns="http://schemas.openxmlformats.org/spreadsheetml/2006/main" count="2028" uniqueCount="568">
  <si>
    <t>Medgyesegyháza Városi Önkormányzat</t>
  </si>
  <si>
    <t>BEVÉTELEK</t>
  </si>
  <si>
    <t>Ezer forintban</t>
  </si>
  <si>
    <t>Bevételi jogcímek</t>
  </si>
  <si>
    <t>1.</t>
  </si>
  <si>
    <t>Sor-
szám</t>
  </si>
  <si>
    <t>2.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</si>
  <si>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</si>
  <si>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</si>
  <si>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</si>
  <si>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</si>
  <si>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</si>
  <si>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</si>
  <si>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</si>
  <si>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</si>
  <si>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</si>
  <si>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3.</t>
  </si>
  <si>
    <t>Önkormányzatok működési támogatásai (1.1+……+1.6.)</t>
  </si>
  <si>
    <t>3.1.</t>
  </si>
  <si>
    <t>3.2.</t>
  </si>
  <si>
    <t>3.3.</t>
  </si>
  <si>
    <t>4.</t>
  </si>
  <si>
    <t>Közhatalmi bevételek (4.1+4.2.+4.3.+4.4.)</t>
  </si>
  <si>
    <t>4.1.</t>
  </si>
  <si>
    <t>4.1.1.</t>
  </si>
  <si>
    <t>4.1.2.</t>
  </si>
  <si>
    <t>4.1.3.</t>
  </si>
  <si>
    <t>4.2.</t>
  </si>
  <si>
    <t>4.3.</t>
  </si>
  <si>
    <t>4.4.</t>
  </si>
  <si>
    <t>5.</t>
  </si>
  <si>
    <t>Helyi önkormányzatok működésének általános támogatása</t>
  </si>
  <si>
    <t>Önkormányzatok egyes köznevelési feladatainak támogatása</t>
  </si>
  <si>
    <t>Önkormányzatok szociális és gyermjóléti feladatainak támogatása</t>
  </si>
  <si>
    <t>Önkormányzatok kulturális feladatainak támogatása</t>
  </si>
  <si>
    <t>Működési célú költségvetési támogatások és kiegészítő támogatások</t>
  </si>
  <si>
    <t>Elszámolásból származő bevételek</t>
  </si>
  <si>
    <t>Elvonások és befizetések bevételei</t>
  </si>
  <si>
    <t>Egyéb működési célú támogatások bevételei</t>
  </si>
  <si>
    <t>2.2.-ből EU-s támogatás</t>
  </si>
  <si>
    <t>Működési célú támogatások ÁHT-n belülről (2.1+2.2.)</t>
  </si>
  <si>
    <t>Felhalmozási célú önkormányzati támogatások</t>
  </si>
  <si>
    <t>Egyéb felhalmozási célú támogatások</t>
  </si>
  <si>
    <t>3.2.-ből EU-s támogatás</t>
  </si>
  <si>
    <t>Felhalmozási célú támogatások ÁHT-n belülről (3.1.+3.2.)</t>
  </si>
  <si>
    <t>Helyi adók (4.1.1.+….+4.1.3)</t>
  </si>
  <si>
    <t>Vagyoni típusú adók</t>
  </si>
  <si>
    <t>Termékek és szolgáltatások adói</t>
  </si>
  <si>
    <t>Értékesítési és forgalmi adók (iparűzési adó)</t>
  </si>
  <si>
    <t>Gépjárműadó</t>
  </si>
  <si>
    <t>Egyéb áruhasználati és szolgáltatási adók</t>
  </si>
  <si>
    <t>Egyéb közhatalmi bevételek</t>
  </si>
  <si>
    <t xml:space="preserve">Működési bevételek </t>
  </si>
  <si>
    <t>6.</t>
  </si>
  <si>
    <t>Felhalmozási bevételek</t>
  </si>
  <si>
    <t>7.</t>
  </si>
  <si>
    <t>Működési célő átvett pénzeszközök</t>
  </si>
  <si>
    <t>8.</t>
  </si>
  <si>
    <t>Felhalmozási célú átvett pénzeszközök</t>
  </si>
  <si>
    <t>9.</t>
  </si>
  <si>
    <t>10.</t>
  </si>
  <si>
    <t>Hitel-, kölcsönfelévtel államháztartáson kívülről (10.1+…+10.3</t>
  </si>
  <si>
    <t>10.1.</t>
  </si>
  <si>
    <t>Hosszú lejűratú hitelek, kölcsönök felvétele</t>
  </si>
  <si>
    <t>10.2.</t>
  </si>
  <si>
    <t>Likviditási célú hitelek, kölcsönök felvétele pénzügyi vállalkozástól</t>
  </si>
  <si>
    <t>10.3.</t>
  </si>
  <si>
    <t>Rövid lejáratú hitelek, kölcsönök felvétele</t>
  </si>
  <si>
    <t>11.</t>
  </si>
  <si>
    <t>Belföldi értékpapírok bevételei</t>
  </si>
  <si>
    <t>12.</t>
  </si>
  <si>
    <t>Előző évi költségvetési maradvány igánybe vétele</t>
  </si>
  <si>
    <t>13.</t>
  </si>
  <si>
    <t>Belföldi finanszírozás bevételei (13.1.+13.2.)</t>
  </si>
  <si>
    <t>13.1.</t>
  </si>
  <si>
    <t>Államháztartáson belüli megelőlegezések</t>
  </si>
  <si>
    <t>13.2.</t>
  </si>
  <si>
    <t>Államháztartáson belüli megelőlegezések törlesztése</t>
  </si>
  <si>
    <t>14.</t>
  </si>
  <si>
    <t>Külföldi finanszírozás bevételei</t>
  </si>
  <si>
    <t>15.</t>
  </si>
  <si>
    <t>Váltóbevételek</t>
  </si>
  <si>
    <t xml:space="preserve">16. </t>
  </si>
  <si>
    <t>Adóssághoz nem kapcsolódó származékos ügyletek bevételei</t>
  </si>
  <si>
    <t>17.</t>
  </si>
  <si>
    <t>FINANSZÍROZÁSI BEVÉTELEK ÖSSZESEN:(10.+…+16.)</t>
  </si>
  <si>
    <t>18.</t>
  </si>
  <si>
    <t>KÖLTSÉGVETÉSI ÉS FINANSZÍROZÁSI BEVÉTELEK
ÖSSZESEN: (9.+17.)</t>
  </si>
  <si>
    <t>1.  számú táblázat</t>
  </si>
  <si>
    <t>KIADÁSOK</t>
  </si>
  <si>
    <t>2. számú táblázat</t>
  </si>
  <si>
    <t>Kiadási jogcímek</t>
  </si>
  <si>
    <t>Személyi juttatások</t>
  </si>
  <si>
    <t>Munkaadókat terhelő járulékok és szochó</t>
  </si>
  <si>
    <t>Dologi kiadások</t>
  </si>
  <si>
    <t>Ellátottak pénzbeli juttatásai</t>
  </si>
  <si>
    <t>Egyéb működési célú kiadások</t>
  </si>
  <si>
    <t>1.5.-ből Előző évi elszámolásből származó befizetések</t>
  </si>
  <si>
    <t>1.7.</t>
  </si>
  <si>
    <t>1.8.</t>
  </si>
  <si>
    <t>1.9.</t>
  </si>
  <si>
    <t>1.10.</t>
  </si>
  <si>
    <t>1.11.</t>
  </si>
  <si>
    <t>Tartalékok</t>
  </si>
  <si>
    <t xml:space="preserve">             Törvényi előírásokon alapuló befizetések</t>
  </si>
  <si>
    <t>1.12.</t>
  </si>
  <si>
    <t>1.11.-ből: Általános tartalék</t>
  </si>
  <si>
    <t>1.13.</t>
  </si>
  <si>
    <t xml:space="preserve">                 Céltartalék</t>
  </si>
  <si>
    <t>Működési költségvetés kiadásai (1.1.+…+1.5.+1.11.)</t>
  </si>
  <si>
    <t>Beruházások</t>
  </si>
  <si>
    <t>2.2</t>
  </si>
  <si>
    <t>2.1.-ből EU-s forrásból megvalósuló beruházás</t>
  </si>
  <si>
    <t>Felújítások</t>
  </si>
  <si>
    <t>2.4.</t>
  </si>
  <si>
    <t>2.3.-ból EU-s forrásból megvalósuló felújítás</t>
  </si>
  <si>
    <t>2.5.</t>
  </si>
  <si>
    <t>Egyéb felhalmozási kiadások</t>
  </si>
  <si>
    <t>2.6.</t>
  </si>
  <si>
    <t>2.5.-ből Egyéb felhalmozási kiadás ÁHT-n belülre</t>
  </si>
  <si>
    <t>2.7.</t>
  </si>
  <si>
    <t xml:space="preserve">              Egyéb felhalmozási kiadás ÁHT-n kívülre</t>
  </si>
  <si>
    <t>Felhalmozási költségvetési kiadások (2.1.+2.3.+2.5.)</t>
  </si>
  <si>
    <t>KÖLTSÉGVETÉSI KIADÁSOK ÖSSZESEN: (1.+2.)</t>
  </si>
  <si>
    <t>Hosszú lejáratú hitelek, kölcsönök törlesztése pü vállalkozásoknak</t>
  </si>
  <si>
    <t>Likviditási célú hitelek, kölcsönök törlesztése pü vállalkozásoknak</t>
  </si>
  <si>
    <t>Rövid lejáratú hitelek, kölcsönök törlesztése pü vállalkozásoknak</t>
  </si>
  <si>
    <t>Hitel-, kölcsöntörlesztés államháztartáson kívülre (4.1.+…+4.3.)</t>
  </si>
  <si>
    <t>Belföldi értékpapírok vásárlásai</t>
  </si>
  <si>
    <t>6.1.</t>
  </si>
  <si>
    <t>Államháztartáson belüli megelőlegezések visszafizetése</t>
  </si>
  <si>
    <t>Belföldi finanszírozás kiadásai (=6.1.)</t>
  </si>
  <si>
    <t>Külföldi finanszírozás kiadásai</t>
  </si>
  <si>
    <t>Adóssághoz nem kapcsolódó származékos  ügyletek</t>
  </si>
  <si>
    <t xml:space="preserve">9. </t>
  </si>
  <si>
    <t>Váltókiadások</t>
  </si>
  <si>
    <t>FINANSZÍROZÁSI KIADÁSOK ÖSSZESEN: (4.+…+9.)</t>
  </si>
  <si>
    <t>KIADÁSOK ÖSSZESEN: (3+10)</t>
  </si>
  <si>
    <t>KÖLTSÉGVETÉSI BEVÉTELEK ÖSSZESEN: (1+…+8)</t>
  </si>
  <si>
    <t xml:space="preserve">             Elvonások befizetések</t>
  </si>
  <si>
    <t xml:space="preserve">             Egyéb működési célú támogatások ÁHT-n belülre</t>
  </si>
  <si>
    <t xml:space="preserve">             Egyéb működési célú támogatások ÁHT-n kívülre</t>
  </si>
  <si>
    <t>KÖLTSÉGVETÉSI, FINANSZÍROZOZÁSI BEVÉTELEK ÉS KIADÁSOK EGYENLEGE</t>
  </si>
  <si>
    <t>3. számú táblázat</t>
  </si>
  <si>
    <t>Költségvetési hiány, többlet (költségvetési bevételek 9. sor -
 költségvetési kiadások 3. sor) (+/-)</t>
  </si>
  <si>
    <t>Finanszírozási bevételek kiadások egyenlege (finanszírozási bevételek 17. sor - finanszírozási kiadások 10. sor) (+/-)</t>
  </si>
  <si>
    <t>I. Működési bevételek és kiadások mérlege</t>
  </si>
  <si>
    <t>(önkormányzati szinten)</t>
  </si>
  <si>
    <t>Bevétel</t>
  </si>
  <si>
    <t>Kiadás</t>
  </si>
  <si>
    <t>A</t>
  </si>
  <si>
    <t>C</t>
  </si>
  <si>
    <t>D</t>
  </si>
  <si>
    <t>E</t>
  </si>
  <si>
    <t>Önkormányzatok működési támogatásai</t>
  </si>
  <si>
    <t>Működési célú támogatások ÁHT-n belülről</t>
  </si>
  <si>
    <t>Munkaadókat terhelő járulékok és SZOCHÓ</t>
  </si>
  <si>
    <t>16.</t>
  </si>
  <si>
    <t>2.-ből EU-s támogatás</t>
  </si>
  <si>
    <t>Dologi Kiadások</t>
  </si>
  <si>
    <t>Közhatalmi bevételek</t>
  </si>
  <si>
    <t>Működési bevételek</t>
  </si>
  <si>
    <t>Működési célú átvett pénzeszközök</t>
  </si>
  <si>
    <t>6.-ból EU-s támogatás (közvetlen)</t>
  </si>
  <si>
    <t>Költségvetési bevételek összesen: (1.+…+6.)</t>
  </si>
  <si>
    <t>Költségvetési kiadások összesen: (1.+…+6)</t>
  </si>
  <si>
    <t>Költségvetési maradvány igénybe vétele</t>
  </si>
  <si>
    <t>Likviditási célú hitelek, kölcsönök felvétele</t>
  </si>
  <si>
    <t>Hiány belső finanszírozásának bevételei (=10)</t>
  </si>
  <si>
    <t>Hiány külső finanszírozásának bevételei (=12)</t>
  </si>
  <si>
    <t>Működési célú finanszírozási bevételek összesen: (9.+11.)</t>
  </si>
  <si>
    <t>BEVÉTELEK ÖSSZESEN: (8.+13.)</t>
  </si>
  <si>
    <t>Likviditási célú hitelek törlesztése</t>
  </si>
  <si>
    <t>B</t>
  </si>
  <si>
    <t>KIADÁSOK ÖSSZESEN: (8.+13.)</t>
  </si>
  <si>
    <t>Költségvetési többlet:</t>
  </si>
  <si>
    <t>Költségvetési hiány:</t>
  </si>
  <si>
    <t>Tárgyévi hiány:</t>
  </si>
  <si>
    <t>Tárgyévi többlet:</t>
  </si>
  <si>
    <t>I .Felhalmozási célú bevételek és kiadások mérlege</t>
  </si>
  <si>
    <t xml:space="preserve">Felhalmozási célú támogatások ÁHT-n belülről </t>
  </si>
  <si>
    <t>1.-ből EU-s támogatás</t>
  </si>
  <si>
    <t>Felhalmozási célú átvett pénzeszközök átvétele</t>
  </si>
  <si>
    <t xml:space="preserve">4.-ből EU-s támogatás </t>
  </si>
  <si>
    <t>Egyéb felhalmozási célú bevételek</t>
  </si>
  <si>
    <t>1.-bőlm EU-s forrásból megvalősuló beruházás</t>
  </si>
  <si>
    <t>3.-ból EU-s forrásból megvalósuló felújítás</t>
  </si>
  <si>
    <t>Költségvetési bevételek összesen: (1.+3.+4.+6.)</t>
  </si>
  <si>
    <t>Hitelek, kölcsönök felvétele</t>
  </si>
  <si>
    <t>Hitelek törlesztése</t>
  </si>
  <si>
    <t>Felhalmozási célú finanszírozási bevételek összesen: (9.+11.)</t>
  </si>
  <si>
    <t>Felhalmozási célú finanszírozási kiadások összesen: (9.+…+12)</t>
  </si>
  <si>
    <t>Megnevezés</t>
  </si>
  <si>
    <t>Évek</t>
  </si>
  <si>
    <t>F</t>
  </si>
  <si>
    <t>Összesen
F=(C+D+E)</t>
  </si>
  <si>
    <t>Medgyesegyháza Városi Önkormányzat adósságot keletkeztető ügyletekből és kötelezettségvállalásokból 
fennálló kötelezettségei</t>
  </si>
  <si>
    <t>ÖSSZES KÖTELEZETTSÉG:</t>
  </si>
  <si>
    <t>Medgyesegyháza Városi Önkormányzat saját bevételeinek részletezése az adósságot keletkeztető ügyletekből származó tárgyévi fizetési kötelezettség megállapításához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</si>
  <si>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</si>
  <si>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</si>
  <si>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</si>
  <si>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Bírság-, pótlék- díjbevétel</t>
  </si>
  <si>
    <t>SAJÁT BEVÉTELEK ÖSSZESEN:</t>
  </si>
  <si>
    <t>Kezesség,- illetve garanciavállalással kapcsolatos megtérülés</t>
  </si>
  <si>
    <t>Tárgyi eszköz és az immateriális jószág, részvény, részesedés, vállalat értékesítéséből származó bevétel</t>
  </si>
  <si>
    <t>Fejlesztési cél leírása</t>
  </si>
  <si>
    <t>Fejlesztés várható kiadása</t>
  </si>
  <si>
    <t>ADÓSSÁGOT KELETKEZTETŐ ÜGYLETEK 
VÁRHATÓ EGYÜTTES ÖSSZEGE</t>
  </si>
  <si>
    <t>Beruházási (felhalmozási) kiadások előírányzata beruházásonként</t>
  </si>
  <si>
    <t>F=(B-D-E)</t>
  </si>
  <si>
    <t>Beruházás megnevezése</t>
  </si>
  <si>
    <t>Teljes költség</t>
  </si>
  <si>
    <t>Kivitelezés kezdési 
és befejezési éve</t>
  </si>
  <si>
    <t>Összesen:</t>
  </si>
  <si>
    <t>Felújítási kiadások előírányzata felújításonként</t>
  </si>
  <si>
    <t>Felújítás megnevezése</t>
  </si>
  <si>
    <t>Európai Uniós támogatással megvalósuló porjektek
bevételei, kiadásai, hozzájárulások</t>
  </si>
  <si>
    <t>Források</t>
  </si>
  <si>
    <t>Saját erő</t>
  </si>
  <si>
    <t xml:space="preserve">     saját erőből központi támogatás</t>
  </si>
  <si>
    <t>EU-s forrás</t>
  </si>
  <si>
    <t>Társfinanszírozás</t>
  </si>
  <si>
    <t>Hitel</t>
  </si>
  <si>
    <t>Források összesen:</t>
  </si>
  <si>
    <t>Kiadások, költségek</t>
  </si>
  <si>
    <t>Személyi jellegű</t>
  </si>
  <si>
    <t>Beruházások, beszerzések</t>
  </si>
  <si>
    <t>Adminisztratív költségek</t>
  </si>
  <si>
    <t>Kiadások, költségek összesen:</t>
  </si>
  <si>
    <t>Támogatott neve</t>
  </si>
  <si>
    <t>Hozzájárulás 
(E Ft)</t>
  </si>
  <si>
    <t>G</t>
  </si>
  <si>
    <t>H</t>
  </si>
  <si>
    <t>I</t>
  </si>
  <si>
    <t>J</t>
  </si>
  <si>
    <t>kötelező/nem kötelező</t>
  </si>
  <si>
    <t>Kiemelt előirányzatok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</si>
  <si>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</si>
  <si>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</si>
  <si>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</si>
  <si>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célra átvett pénzeszközök</t>
  </si>
  <si>
    <t>Bevételek összesen</t>
  </si>
  <si>
    <t>2014. évi teljesítés</t>
  </si>
  <si>
    <t>kötelező</t>
  </si>
  <si>
    <t>Iparűzési adó</t>
  </si>
  <si>
    <t>Termőföld bérbeadás</t>
  </si>
  <si>
    <t>Gépjárműadó 40 %</t>
  </si>
  <si>
    <t>Talajterhelési díj</t>
  </si>
  <si>
    <t>Idegenforgalmi adó</t>
  </si>
  <si>
    <t>nem kötelező</t>
  </si>
  <si>
    <t>Önkormányzati hivatal működésének támogatása</t>
  </si>
  <si>
    <t>Zöldterület-gazdálkodással kapcsolatos feladatok ellátásának támogatása</t>
  </si>
  <si>
    <t>Közvilágítás fenntartásának támogatása</t>
  </si>
  <si>
    <t>Közutak fenntartásának támogatása</t>
  </si>
  <si>
    <t>Nem közművel összegyűjtött háztartási szennyvíz ártalmatlanítása</t>
  </si>
  <si>
    <t>Üdülőhelyi feladatok támogatása</t>
  </si>
  <si>
    <t>Óvodaműködtetési támogatás</t>
  </si>
  <si>
    <t>Települési önkormányzatok szociális feladatainak egyéb támogatása</t>
  </si>
  <si>
    <t>Gyermekétkeztetés támogatása</t>
  </si>
  <si>
    <t>Egyes szociális és gyermekjóléti feladatok támogatása</t>
  </si>
  <si>
    <t>A települési önkormányzatok szociáis szakosított ellátási feladatok tám.</t>
  </si>
  <si>
    <t>Települési önkormányzatok kulturális feladatainak támogatása</t>
  </si>
  <si>
    <t>Pénzeszköz átvétel munkaügyi Központtól START programra (értékteremtő)</t>
  </si>
  <si>
    <t>Pénzeszköz átvétel munkaügyi Központtól hosszabb távú közfoglalkoztatásra</t>
  </si>
  <si>
    <t>Pénzeszköz átvétel OEP-től</t>
  </si>
  <si>
    <t xml:space="preserve">Pénzeszköz  átvétel Pusztaottlaka önkormányzatától </t>
  </si>
  <si>
    <t xml:space="preserve">Önkormányzat bérbeadás, város és községgazdálkodás m.n.s. szolg. </t>
  </si>
  <si>
    <t>Startmunka program bevétele</t>
  </si>
  <si>
    <t>Óvodai étkeztetés</t>
  </si>
  <si>
    <t>Iskolai étkeztetés</t>
  </si>
  <si>
    <t>Alaptevékenység bevételei összesen</t>
  </si>
  <si>
    <t>Kötelező feladatok:</t>
  </si>
  <si>
    <t>Nem kötelező:</t>
  </si>
  <si>
    <t>Kötelező</t>
  </si>
  <si>
    <t>Nem kötelező</t>
  </si>
  <si>
    <t>Varázserdő Óvoda Medgyesegyháza</t>
  </si>
  <si>
    <t>Gondozási Központ Medgyesegyháza</t>
  </si>
  <si>
    <t>Összesen</t>
  </si>
  <si>
    <t>Kötelező mindösszesen:</t>
  </si>
  <si>
    <t>Nem kötelező mindösszesen:</t>
  </si>
  <si>
    <t>Mindösszesen:</t>
  </si>
  <si>
    <t>START</t>
  </si>
  <si>
    <t>Rövidszámla</t>
  </si>
  <si>
    <t>Felhalmozási célra átvett pénzeszközök</t>
  </si>
  <si>
    <t xml:space="preserve"> Finanszírozási bevételek - Támogatás működésre</t>
  </si>
  <si>
    <t>Szakfeladat</t>
  </si>
  <si>
    <t>2014. évi 
eredeti ei</t>
  </si>
  <si>
    <t>2014.évi
 teljesítés</t>
  </si>
  <si>
    <t>Önkormányzati igazgatási tevékenység</t>
  </si>
  <si>
    <t>Alaptevékenység összesen</t>
  </si>
  <si>
    <t>Kötelező:</t>
  </si>
  <si>
    <t>L</t>
  </si>
  <si>
    <t>N</t>
  </si>
  <si>
    <t>P</t>
  </si>
  <si>
    <t>Kötelező/nem kötelező</t>
  </si>
  <si>
    <t>Bevétel int. fin. nélkül</t>
  </si>
  <si>
    <t>2014. évi 
teljesítés</t>
  </si>
  <si>
    <t>Háziorvosi alapellátás</t>
  </si>
  <si>
    <t>Fogorvosi alapellátás</t>
  </si>
  <si>
    <t>Egészségügyi labor</t>
  </si>
  <si>
    <t>Család és nővédelmi eü. gondozás</t>
  </si>
  <si>
    <t>Ifjúsági- egészségügyi gondozás</t>
  </si>
  <si>
    <t xml:space="preserve">Időskorúak bentlakásos szoc. ell. </t>
  </si>
  <si>
    <t>Idősek nappali ellátása</t>
  </si>
  <si>
    <t>Szociális étkeztetés</t>
  </si>
  <si>
    <t>Házi segítségnyújtás</t>
  </si>
  <si>
    <t>Óvodai nevelés, ellátás</t>
  </si>
  <si>
    <t xml:space="preserve"> </t>
  </si>
  <si>
    <t>K</t>
  </si>
  <si>
    <t>M</t>
  </si>
  <si>
    <t>O</t>
  </si>
  <si>
    <t>Szociális hozzájárulási adó</t>
  </si>
  <si>
    <t>Önkormányzat által folyósított ellátások</t>
  </si>
  <si>
    <t>Egyéb működési célú kiadások ÁH-n kívülre</t>
  </si>
  <si>
    <t>Egyéb működési célú kiadás ÁH-n belülre</t>
  </si>
  <si>
    <t>Tartalék</t>
  </si>
  <si>
    <t>Finanszírozási kiadások</t>
  </si>
  <si>
    <t>Kiadások összesen</t>
  </si>
  <si>
    <t>Szakfeladat/Feladat</t>
  </si>
  <si>
    <t>Polgármesteri keret</t>
  </si>
  <si>
    <t>Lakóingatlanok bérbe adása</t>
  </si>
  <si>
    <t>Egyéb ösztöndíj</t>
  </si>
  <si>
    <t>Köztemetés</t>
  </si>
  <si>
    <t>Civil szervezetek működési támogatása</t>
  </si>
  <si>
    <t>Startmunka mintaprogram</t>
  </si>
  <si>
    <t>Önkormányzat üzemeltetési feladatok város-és községgazdálkodás feladatból</t>
  </si>
  <si>
    <t xml:space="preserve">Háziorvosi feladatok </t>
  </si>
  <si>
    <t>Óvodai gyermekétkeztetés</t>
  </si>
  <si>
    <t>Iskolai gyermekétkeztetés</t>
  </si>
  <si>
    <t>Kötelező/ nem kötelező</t>
  </si>
  <si>
    <t>Finanszíroszási kiadások</t>
  </si>
  <si>
    <t>2014.évi
felhasználás</t>
  </si>
  <si>
    <t>Engedélyezett létszám</t>
  </si>
  <si>
    <t>ebből: közfoglalkoztatott:</t>
  </si>
  <si>
    <t>2014.évi
 felhasználás</t>
  </si>
  <si>
    <t>Időskorúak bentlakásos szoc. ell.</t>
  </si>
  <si>
    <t xml:space="preserve">Engedélyezett létszám </t>
  </si>
  <si>
    <t>2014.évi felhasználás</t>
  </si>
  <si>
    <t xml:space="preserve">Engedélyezett létszám           </t>
  </si>
  <si>
    <t>Önkormányzat</t>
  </si>
  <si>
    <t>Kiegészító támogatás az óvodaped minősítéséből adódó többletkiadáshoz</t>
  </si>
  <si>
    <t>Gondozási Központ</t>
  </si>
  <si>
    <t>Önkormányzat összesen:</t>
  </si>
  <si>
    <t>Gondozási Központ összesen:</t>
  </si>
  <si>
    <t>Óvoda</t>
  </si>
  <si>
    <t>Óvoda összesen:</t>
  </si>
  <si>
    <t>MINDÖSSZESEN:</t>
  </si>
  <si>
    <t>Államigazgatási feladatok</t>
  </si>
  <si>
    <t>Államigazgatási</t>
  </si>
  <si>
    <t>Általános tartalék</t>
  </si>
  <si>
    <t>Köztemető fenntartás</t>
  </si>
  <si>
    <t>Szünidei gyermekétkeztetés</t>
  </si>
  <si>
    <t>Egyéb működési célú kiadások Áht-n kívülre</t>
  </si>
  <si>
    <t>államigazg</t>
  </si>
  <si>
    <t>Bankszámlák egyenlege</t>
  </si>
  <si>
    <t>Államigazgatási:</t>
  </si>
  <si>
    <t>államigazgatási</t>
  </si>
  <si>
    <t>Medgyesegyházi Polgármesteri Hivatal</t>
  </si>
  <si>
    <t>Önkormányzatok szociális és gyermekjóléti feladatainak támogatása</t>
  </si>
  <si>
    <t>Felhamozási céltartalék</t>
  </si>
  <si>
    <t>Költségvetési kiadások összesen: (1.+3.+5.+6.)</t>
  </si>
  <si>
    <t>Működési célú finanszírozási kiadások összesen: (=9.)</t>
  </si>
  <si>
    <t>Szolgáltatások igénybe vétele</t>
  </si>
  <si>
    <t>Lakott külterülettel kapcsolatos feladatok támogatása</t>
  </si>
  <si>
    <t>Óvodapedagógusok bértámogatása</t>
  </si>
  <si>
    <t>Képviselő-testület kiadásai</t>
  </si>
  <si>
    <t>Medgyesegyházi Településüzemeltetési Kft. Támogatása</t>
  </si>
  <si>
    <t>Közkifolyók kiadásai</t>
  </si>
  <si>
    <t xml:space="preserve">Tagdíjak: DAREH, Kertészek akciócsoport, </t>
  </si>
  <si>
    <t>Kistérségi társulásnak fizetendő díjak: ügyelet, belső ellenőrzés, tagdíj</t>
  </si>
  <si>
    <t>Költségvetési maradvány</t>
  </si>
  <si>
    <t>Állami támogatások és megelőlegezések  visszafizetése</t>
  </si>
  <si>
    <t>Bursa Hungarica ösztöndíj</t>
  </si>
  <si>
    <t>Hulladéklerakó rekultiválás</t>
  </si>
  <si>
    <t xml:space="preserve">Pályázatok önerejére céltartalék </t>
  </si>
  <si>
    <t>Gyógyszertámogatás</t>
  </si>
  <si>
    <t xml:space="preserve">TOP-5.2-1-15-BS1 Társadalmi együttműködés erősítését szolgáló helyi szintű </t>
  </si>
  <si>
    <t>TOP-2.1.2-15-BS1 Zöld város kialakítása</t>
  </si>
  <si>
    <t>TOP-1.4.1-15-BS1 Foglalkoztatás és életminőség javítása családbarát munkába….</t>
  </si>
  <si>
    <t>TOP-4.3.1-15-BS1 Leromlot városi területek rehabilitációja</t>
  </si>
  <si>
    <t>TOP-4.1.1-15-BS1 Egészségügyi ellátás infrastukturális fejlesztése</t>
  </si>
  <si>
    <t>Startmunka összesen:</t>
  </si>
  <si>
    <t>forintban</t>
  </si>
  <si>
    <t>Művelődési Ház és Könyvtár</t>
  </si>
  <si>
    <t>Schéner Ház</t>
  </si>
  <si>
    <t>Medgyesi Hírlap</t>
  </si>
  <si>
    <t>Medgyesi Napok</t>
  </si>
  <si>
    <t>Dinnyefesztivál</t>
  </si>
  <si>
    <t>Államigazgatási mindösszesen:</t>
  </si>
  <si>
    <t>Család és gyermekjóléti szolgáltatás</t>
  </si>
  <si>
    <t>TOP pályázatok</t>
  </si>
  <si>
    <t>TOP pályázatok összesen:</t>
  </si>
  <si>
    <t>Egyéb Felhalmozási célú kiadás ÁH-n belülre</t>
  </si>
  <si>
    <t>Önkormányzat létszáma</t>
  </si>
  <si>
    <t>Polgármester</t>
  </si>
  <si>
    <t>Képviselő</t>
  </si>
  <si>
    <t>Külsős bizottsági tag</t>
  </si>
  <si>
    <t>Közmunkaprogramban részt vevő</t>
  </si>
  <si>
    <t>Elszámolásból származó bevételek</t>
  </si>
  <si>
    <t>Engedélyezett létszámkeret</t>
  </si>
  <si>
    <t>1 fő polgármester</t>
  </si>
  <si>
    <t>6 fő képviselő</t>
  </si>
  <si>
    <t>2 fő külsős bizottsági tag</t>
  </si>
  <si>
    <t>116 fő özmunkás</t>
  </si>
  <si>
    <t>Medgyesegyháza Polgármesteri Hivatal</t>
  </si>
  <si>
    <t>15 fő köztisztviselő</t>
  </si>
  <si>
    <t>1 fő munkatörvénykönyves</t>
  </si>
  <si>
    <t>Medgyesegyháza Városi Gondozási Központ</t>
  </si>
  <si>
    <t>Medgyesegyházi Varázserdő Óvoda</t>
  </si>
  <si>
    <t>23 fő közalkalmazott</t>
  </si>
  <si>
    <t>Medgyesegyháza Városi Művelődési Ház és Könyvtár</t>
  </si>
  <si>
    <t>Összesen: 198 fő</t>
  </si>
  <si>
    <t>Polgármesteri illetmény támogatása</t>
  </si>
  <si>
    <t>Polgármesteri Hivatal</t>
  </si>
  <si>
    <t>Polgármesteri Hivatal összesen</t>
  </si>
  <si>
    <t>Pótlékok</t>
  </si>
  <si>
    <t>Bírságok</t>
  </si>
  <si>
    <t>Rászoruló gyermekek szünidei étkeztetésének támogatása</t>
  </si>
  <si>
    <t>Fejlesztési célok</t>
  </si>
  <si>
    <t>Önkormányzatok felhalmozási támogatása</t>
  </si>
  <si>
    <t>Település arculati kézikönyv</t>
  </si>
  <si>
    <t xml:space="preserve">Szennyvíz- és ivóvízhálózat gördülő tervezés miatti kiadásai </t>
  </si>
  <si>
    <t>Szennyvízszippantás 100 Ft/m3</t>
  </si>
  <si>
    <t>Lakhatási támogatás</t>
  </si>
  <si>
    <t>Krízissegély</t>
  </si>
  <si>
    <t>Temetési segély</t>
  </si>
  <si>
    <t>Hulladékszállítási díjkedvezmény</t>
  </si>
  <si>
    <t>Tüzelőanyag természetbeni juttatása</t>
  </si>
  <si>
    <t>Dinnyefesztivál önkományzati kiadásai</t>
  </si>
  <si>
    <t>Medgyesegyházáról kiadvány</t>
  </si>
  <si>
    <t>Egyéb rendezvények</t>
  </si>
  <si>
    <t>EFOP-129 Pályázat</t>
  </si>
  <si>
    <t>Viziközmű használati díj</t>
  </si>
  <si>
    <t>Letéti számla</t>
  </si>
  <si>
    <t>Környezetvédelmi alap</t>
  </si>
  <si>
    <t>Művelődési Ház és Könyvtár összesen:</t>
  </si>
  <si>
    <t>31 fő közalkalmazott</t>
  </si>
  <si>
    <t>5 fő közalkalmazott</t>
  </si>
  <si>
    <t>Művelődési Ház részére bevétel átadás</t>
  </si>
  <si>
    <t>Felhasználás 
2018. XII. 31-ig</t>
  </si>
  <si>
    <t>Hosszabb távú közfoglalkoztatás</t>
  </si>
  <si>
    <t>Előző évi költségvetési maradvány</t>
  </si>
  <si>
    <t>Finanszírozási bevételek</t>
  </si>
  <si>
    <t>Fogszakorvos VP6-19.2.1-49-3-17 pályázatának támogatása</t>
  </si>
  <si>
    <t>Nem lakóingatlan bérbeadása, üzemeltetése, rendőrörs padlózat felújítása</t>
  </si>
  <si>
    <t>1.1. melléklet a          /2019.(………………) önkormányzati rendelethez</t>
  </si>
  <si>
    <t>2019. ÉVI KÖLTSÉGVETÉSÉNEK ÖSSZEVONT MÉRLEGE (forintban)</t>
  </si>
  <si>
    <t>2019. évi előirányzat</t>
  </si>
  <si>
    <t>1.2. melléklet a          /2019.(………………) önkormányzati rendelethez</t>
  </si>
  <si>
    <t>2019. ÉVI KÖLTSÉGVETÉS KÖTELEZŐ FELADATAINAK MÉRLEGE (forintban)</t>
  </si>
  <si>
    <t>1.3. melléklet a          /2019.(………………) önkormányzati rendelethez</t>
  </si>
  <si>
    <t>2019. ÉVI KÖLTSÉGVETÉS ÖNKÉNT VÁLLALT FELADATAINAK MÉRLEGE
(forintban)</t>
  </si>
  <si>
    <t>1.4. melléklet a …….../2019.(………………) önkormányzati rendelethez</t>
  </si>
  <si>
    <t>2019. ÉVI KÖLTSÉGVETÉS ÁLLAMIGAZGATÁSI FELADATAINAK MÉRLEGE
forintban</t>
  </si>
  <si>
    <t>2.1. melléklet a              ………/2019.(………..) önkormányzati rendelethez</t>
  </si>
  <si>
    <t>2019. évi 
előirányzat</t>
  </si>
  <si>
    <t>2.2. melléklet a  ………/2019.(………..) önkormányzati rendelethez</t>
  </si>
  <si>
    <t>3.1. melléklet a ……./2019.(……………..) önkormányzati rendelethez</t>
  </si>
  <si>
    <t>Medgyesegyháza Város Önkormányzat 2019 évi bevételeinek alakulása - Önkormányzat
forintban</t>
  </si>
  <si>
    <t>3.2. melléklet ..../2019. (…...) önkormányzati rendelethez</t>
  </si>
  <si>
    <t>Medgyesegyháza Város Önkormányzat 2019. évi bevételeinek alakulása - Medgyesegyházi Polgármesteri Hivatal
forintban</t>
  </si>
  <si>
    <t>2019. évi eredeti Ei.</t>
  </si>
  <si>
    <t>3.3.  melléklet a .../2019. (....) önkormányzati rendelethez</t>
  </si>
  <si>
    <t>Medgyesegyháza Város Önkormányzat 2019. évi bevételeinek alakulása - Gondozási Központ (forintban)</t>
  </si>
  <si>
    <t>3.4.  melléklet a .../2019. (....) önkormányzati rendelethez</t>
  </si>
  <si>
    <t>Medgyesegyháza Város Önkormányzat 2019. évi bevételeinek alakulása - Varázserdő Óvoda
forintban</t>
  </si>
  <si>
    <t>3.5.  melléklet a .../2019. (....) önkormányzati rendelethez</t>
  </si>
  <si>
    <t>Medgyesegyháza Város Önkormányzat 2019. évi bevételeinek alakulása - Művelődési Ház és Könyvtár (forintban)</t>
  </si>
  <si>
    <t>4.1.  melléklet a ..../2019. (....) önkormányzati rendelethez</t>
  </si>
  <si>
    <t>Az Önkormányzat 2019. évi kiadások kiemelt előirányzatonként
forintban</t>
  </si>
  <si>
    <t>2019. előirányzat</t>
  </si>
  <si>
    <t>2019. évi bevétel</t>
  </si>
  <si>
    <t>4.2. melléklet .../2019. (...)  önkormányzati rendelethez</t>
  </si>
  <si>
    <t>Medgyesegyházi Polgármesteri Hivatal 2019. évi kiadások kiemelt előirányzatonként
forintban</t>
  </si>
  <si>
    <t>4.3. melléklet a .../2019. (....) önkormányzati rendelethez</t>
  </si>
  <si>
    <t>Gondozási Központ 2019. évi kiadások kiemelt előirányzatonként
forintban</t>
  </si>
  <si>
    <t>4.4. melléklet a .../2019. (....) önkormányzati rendelethez</t>
  </si>
  <si>
    <t>Varázserdő Óvoda 2019. évi kiadások kiemelt előirányzatonként
forintban</t>
  </si>
  <si>
    <t>4.5. melléklet a .../2019. (....) önkormányzati rendelethez</t>
  </si>
  <si>
    <t>Művelődési Ház és Könyvtár 2019. évi kiadások kiemelt előirányzatonként
forintban</t>
  </si>
  <si>
    <t>5. melléklet a ……/2019.(…………) önkormányzati rendelethez</t>
  </si>
  <si>
    <t>2019. év utáni
szükséglet</t>
  </si>
  <si>
    <t>6. melléklet a ……/2019.(…………) önkormányzati rendelethez</t>
  </si>
  <si>
    <t>7. számú melléklet a ……../2019.(………..) önkormányzati rendelethez</t>
  </si>
  <si>
    <t>2019.</t>
  </si>
  <si>
    <t>8. számú  melléklet a ………/2019.(………) önkormányzati rendelethez</t>
  </si>
  <si>
    <t>9. melléklet a ………/2019.(…………..) önkormányzati rendelethet</t>
  </si>
  <si>
    <t>Medgyesegyháza Városi Önkormányzat 2019. évi adósságot keletkeztető 
fejlesztési céljai</t>
  </si>
  <si>
    <t>10. melléklet a ……../2019.(…………) önkormányzati rendelethez</t>
  </si>
  <si>
    <t>Önkormányzaton kívüli EU-s projektekhez történő hozzájárulás 2019. évi előirányzata</t>
  </si>
  <si>
    <t>Bocskai utca 4,0 cm vastag asztfalt kopóréteggel való ellátása</t>
  </si>
  <si>
    <t>Medgyesegyháza, Dózsa György utca 3. 
Rendőrörs padozat felújítása</t>
  </si>
  <si>
    <t>VP6-19.2.1-49-6-17 Kisléptékű turisztikai fejlesztések 
193/2018.(VIII.28.) Kt. határozat</t>
  </si>
  <si>
    <t>Mezőgazdasági programelem</t>
  </si>
  <si>
    <t>Nagynyomású melegvizes mosó</t>
  </si>
  <si>
    <t>További egy évebn túl elhasználódó eszközök</t>
  </si>
  <si>
    <t>VP6-7.2.1-7.4.1.2-16 Külterületi helyi utak fejlesztése</t>
  </si>
  <si>
    <t>VP6-7.2.1-7.4.1.3-17 Helyi termékértékesítést szolgáló piacok infrastukt. fejleszt.</t>
  </si>
  <si>
    <t>VP-s pályázatok</t>
  </si>
  <si>
    <t>VP6-7.2.1-7.4.1.3-17 Helyi termékértékesítést szolgáló 
piacok infrastukt. fejleszt.</t>
  </si>
  <si>
    <t>ASP rendszer kialakítása pályázat fennmaradó</t>
  </si>
  <si>
    <t>Egyéb felhalmozási célú kiadás ÁH-n kívülre</t>
  </si>
  <si>
    <t>2019.
 előirányzat</t>
  </si>
  <si>
    <t>Finanszírozási kiadás ktgvetési szerveknek</t>
  </si>
  <si>
    <t>Egyéb önkormányzati feladatok támogatása</t>
  </si>
  <si>
    <t>Éven túli célhitel törlesztése</t>
  </si>
  <si>
    <t>Rendkívüli települési támogatás - egyszeri segély</t>
  </si>
  <si>
    <t>Céltartalék</t>
  </si>
  <si>
    <t>TOP-5.1.2-15-BS1-2016-00008 Foglalkoztatási paktum</t>
  </si>
  <si>
    <t>EFOP-1.5.3-16-2017-00060 Humán közszolgáltatások fejlesztése</t>
  </si>
  <si>
    <t>EFOP-3.9.2-16-2017-00025 Humán kapacitások fejlesztése</t>
  </si>
  <si>
    <t>TOP-5.3.1-16-BS1-2017-00006 A helyi identitás és a kohézió erősítése</t>
  </si>
  <si>
    <t>2019. évi eredeti ei.</t>
  </si>
  <si>
    <t>2019. évi 
eredeti ei.</t>
  </si>
  <si>
    <t>2020.</t>
  </si>
  <si>
    <t>2020. után</t>
  </si>
  <si>
    <t>EU-s projekt neve, azonosítója: VP6-7.2.1-7.4.1.3-17 Helyi termékértékesítést szolgáló piacok infrastrukturális fejlesztése</t>
  </si>
  <si>
    <t>EU-s projekt neve, azonosítója: VP6-7.2.1-7.4.1.2-16 Külterületi helyi közutak fejlesztése</t>
  </si>
  <si>
    <t>Sportcsarnok és uszoda használati díja</t>
  </si>
  <si>
    <t>Hosszabb távú  közfoglalkozatatott 2019. február 28-ig</t>
  </si>
  <si>
    <t>2019.03.01
2020.02.28</t>
  </si>
  <si>
    <t>2018.03.01
2019.02.28</t>
  </si>
  <si>
    <t>Rehabos foglalkoztatott 2019. április 30-ig</t>
  </si>
  <si>
    <t>ebből: közfoglalkoztatott 2019. február 28-ig</t>
  </si>
  <si>
    <t xml:space="preserve">rehabos foglalkoztatott 2019. február 3-ig </t>
  </si>
  <si>
    <r>
      <t>Katolikus temető 20 férőhelyes parkoló kialakítása 682 m</t>
    </r>
    <r>
      <rPr>
        <vertAlign val="superscript"/>
        <sz val="9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</t>
    </r>
  </si>
  <si>
    <r>
      <t>Evangélikus temető 20 férőhelyes parkoló kialakítása 649 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</t>
    </r>
  </si>
  <si>
    <r>
      <t>Bánkút Petőfi utca útalap készítés 686 m</t>
    </r>
    <r>
      <rPr>
        <vertAlign val="superscript"/>
        <sz val="10"/>
        <rFont val="Times New Roman"/>
        <family val="1"/>
        <charset val="238"/>
      </rPr>
      <t>2</t>
    </r>
  </si>
  <si>
    <t>EU-s projekt neve, azonosítója: TOP-5.3.1-16-BS1-2017-00006 A helyi identitás és kohézió erősítése</t>
  </si>
  <si>
    <t>EU-s projekt neve, azonosítója: TOP-2.1.2-15-BS1-2016-00014 Zöld város</t>
  </si>
  <si>
    <t>EU-s projekt neve, azonosítója: TOP-1.4.1-15-BS1-2016-00014 Foglalkoztatás és életminőség javítása családbarát munkába….</t>
  </si>
  <si>
    <t>TOP-4.3.1-15-BS1 Lászlótelep szegregátum felszámolása Medgyesegyházán</t>
  </si>
  <si>
    <t>EU-s projekt neve, azonosítója: TOP-4.3.1-15-BS1-2016-00002 Lászlótelep szegregátum felszámolása Medgyesegyházán</t>
  </si>
  <si>
    <t>EU-s projekt neve, azonosítója: TOP-4.1.1-15-BS1-2016-00028 Egészségügyi alapellátás infratrukturális fejlesztése</t>
  </si>
  <si>
    <t>EU-s projekt neve, azonosítója: EFOP-1.5.3-16-20017-00060 Komplex humán szolgáltatások fejlesztése</t>
  </si>
  <si>
    <t>EU-s projekt neve, azonosítója: EFOP-3.9.2-16-2017-00025 Humán kapacitások fejlesztése</t>
  </si>
  <si>
    <t>EU-s projekt neve, azonosítója: TOP-5.2.1-15-BS1-2016-00007 Társadalmi együttműködés erősítését szolgáló helyi szintű komlex programok</t>
  </si>
  <si>
    <t>EU-s projekt neve, azonosítója: TOP-5.1.2-15-BS1-2016-00008 Foglalkoztatási paktum</t>
  </si>
  <si>
    <t>Futás nevezési díja</t>
  </si>
  <si>
    <t>Közvilágítás, Medgyesegyháza, Damjanich utca 62. előtt lévő 
oszlopra közvilágítási lámpatest felszerelése</t>
  </si>
  <si>
    <t>TOP-3.2.1-16 Önkormányzati épületek energetikai korszerűsítése</t>
  </si>
  <si>
    <t>Óvoda kerítés felújítása</t>
  </si>
  <si>
    <t>Udvari Játék + tanúsítvány</t>
  </si>
  <si>
    <t>Konyhába légkondicionáló</t>
  </si>
  <si>
    <t>Emeleten iratoknak szekrény készítése</t>
  </si>
  <si>
    <t>Konvektorcsere Bánkúti Óvodában</t>
  </si>
  <si>
    <t>Karbantartáshoz szerszámok (pl.. Sövényxvágó)</t>
  </si>
  <si>
    <t>Csoport szobai fejlesztő játékok</t>
  </si>
  <si>
    <t>Függönyök, sötétítők folyamatos cseréje</t>
  </si>
  <si>
    <t>Házigondozóknak 4 db kerékpár vásárlás</t>
  </si>
  <si>
    <t>Szociális étkeztetéshez 2 db kerékpár vásárlás</t>
  </si>
  <si>
    <t>Felújított rendelőkbe szekrények, polcok készítése</t>
  </si>
  <si>
    <t>30 db párna, 30 db paplan, 30 db pléd 15ablakra függöny
és sötétítő vásárlása</t>
  </si>
  <si>
    <t>Nappali ellátásba egy éven túl elhasználódó eszköz</t>
  </si>
  <si>
    <t>VP-s pályázatok összesen:</t>
  </si>
  <si>
    <t>EFOP-3.9.2-16-2017-00025 Humán kapacitások fejlesztése 
eszközbeszerzés a Kisovi és a Tanulásfejlesztő óvodai torna programokhoz kapcsolódóan</t>
  </si>
  <si>
    <t>Képviselőtestület kiadásai: 1 éven túl elhasználódó eszközök</t>
  </si>
  <si>
    <t>Damjanich utca 62. előtt  lévő oszlopra közvilágítási lámpatest felszerelése</t>
  </si>
  <si>
    <t>Város- és községgazdálkodás 1 éven túl elhasználódó eszközök</t>
  </si>
  <si>
    <t>Településarculati kézikönyv</t>
  </si>
  <si>
    <t>2017-2019</t>
  </si>
  <si>
    <t>Éven túl elhasználódó eszközök</t>
  </si>
  <si>
    <t>1 db Asztali számítógép</t>
  </si>
  <si>
    <t>1 db monitor</t>
  </si>
  <si>
    <t>1 éven túl elhasználódó eszközök</t>
  </si>
  <si>
    <r>
      <t>Katolikus temető 20 férőhelyes parkoló kialakítása 682 m</t>
    </r>
    <r>
      <rPr>
        <vertAlign val="superscript"/>
        <sz val="12"/>
        <rFont val="Times New Roman"/>
        <family val="1"/>
        <charset val="238"/>
      </rPr>
      <t>2</t>
    </r>
  </si>
  <si>
    <t>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</si>
</sst>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.0"/>
    <numFmt numFmtId="165" formatCode="#,##0.000"/>
    <numFmt numFmtId="166" formatCode="#,##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vertAlign val="superscript"/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67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5" fillId="0" borderId="1" xfId="0" applyFont="1" applyBorder="1"/>
    <xf numFmtId="49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0" fontId="5" fillId="0" borderId="5" xfId="0" applyFont="1" applyBorder="1"/>
    <xf numFmtId="0" fontId="4" fillId="0" borderId="8" xfId="0" applyFont="1" applyBorder="1"/>
    <xf numFmtId="0" fontId="4" fillId="0" borderId="9" xfId="0" applyFont="1" applyBorder="1"/>
    <xf numFmtId="0" fontId="5" fillId="0" borderId="11" xfId="0" applyFont="1" applyBorder="1"/>
    <xf numFmtId="0" fontId="4" fillId="0" borderId="8" xfId="0" applyFont="1" applyBorder="1" applyAlignment="1">
      <alignment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13" xfId="0" applyNumberFormat="1" applyFont="1" applyBorder="1" applyAlignment="1">
      <alignment horizontal="center"/>
    </xf>
    <xf numFmtId="0" fontId="4" fillId="0" borderId="14" xfId="0" applyFont="1" applyBorder="1"/>
    <xf numFmtId="49" fontId="5" fillId="0" borderId="5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4" fillId="0" borderId="7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/>
    <xf numFmtId="49" fontId="4" fillId="0" borderId="18" xfId="0" applyNumberFormat="1" applyFont="1" applyBorder="1" applyAlignment="1">
      <alignment horizontal="center"/>
    </xf>
    <xf numFmtId="0" fontId="4" fillId="0" borderId="16" xfId="0" applyFont="1" applyBorder="1"/>
    <xf numFmtId="3" fontId="4" fillId="0" borderId="9" xfId="0" applyNumberFormat="1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7" xfId="0" applyFont="1" applyBorder="1"/>
    <xf numFmtId="0" fontId="4" fillId="0" borderId="2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7" xfId="0" applyFont="1" applyBorder="1"/>
    <xf numFmtId="0" fontId="4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vertical="center"/>
    </xf>
    <xf numFmtId="3" fontId="7" fillId="0" borderId="0" xfId="1" applyNumberFormat="1" applyFont="1" applyFill="1"/>
    <xf numFmtId="0" fontId="7" fillId="0" borderId="0" xfId="1" applyFont="1" applyFill="1"/>
    <xf numFmtId="0" fontId="7" fillId="0" borderId="1" xfId="5" applyFont="1" applyBorder="1"/>
    <xf numFmtId="0" fontId="8" fillId="0" borderId="1" xfId="5" applyFont="1" applyBorder="1" applyAlignment="1">
      <alignment horizontal="center"/>
    </xf>
    <xf numFmtId="0" fontId="7" fillId="0" borderId="0" xfId="5" applyFont="1"/>
    <xf numFmtId="0" fontId="10" fillId="0" borderId="1" xfId="5" applyFont="1" applyBorder="1" applyAlignment="1">
      <alignment horizontal="center" vertical="center" wrapText="1"/>
    </xf>
    <xf numFmtId="0" fontId="18" fillId="0" borderId="1" xfId="5" applyFont="1" applyBorder="1" applyAlignment="1">
      <alignment horizontal="center" vertical="center" wrapText="1"/>
    </xf>
    <xf numFmtId="0" fontId="19" fillId="0" borderId="1" xfId="5" applyFont="1" applyBorder="1" applyAlignment="1">
      <alignment horizontal="center" vertical="center" wrapText="1"/>
    </xf>
    <xf numFmtId="0" fontId="18" fillId="0" borderId="1" xfId="5" applyFont="1" applyBorder="1" applyAlignment="1">
      <alignment horizontal="center" vertical="center"/>
    </xf>
    <xf numFmtId="3" fontId="20" fillId="2" borderId="1" xfId="5" applyNumberFormat="1" applyFont="1" applyFill="1" applyBorder="1" applyAlignment="1">
      <alignment wrapText="1"/>
    </xf>
    <xf numFmtId="0" fontId="20" fillId="2" borderId="1" xfId="5" applyFont="1" applyFill="1" applyBorder="1" applyAlignment="1">
      <alignment wrapText="1"/>
    </xf>
    <xf numFmtId="0" fontId="21" fillId="0" borderId="1" xfId="5" applyFont="1" applyBorder="1" applyAlignment="1">
      <alignment vertical="center"/>
    </xf>
    <xf numFmtId="3" fontId="19" fillId="0" borderId="1" xfId="5" applyNumberFormat="1" applyFont="1" applyBorder="1" applyAlignment="1">
      <alignment horizontal="right" vertical="center"/>
    </xf>
    <xf numFmtId="3" fontId="2" fillId="0" borderId="0" xfId="5" applyNumberFormat="1"/>
    <xf numFmtId="0" fontId="2" fillId="0" borderId="0" xfId="5"/>
    <xf numFmtId="3" fontId="19" fillId="0" borderId="17" xfId="5" applyNumberFormat="1" applyFont="1" applyFill="1" applyBorder="1" applyAlignment="1">
      <alignment horizontal="center" vertical="center" wrapText="1"/>
    </xf>
    <xf numFmtId="0" fontId="8" fillId="0" borderId="1" xfId="5" applyFont="1" applyBorder="1" applyAlignment="1">
      <alignment horizontal="center" wrapText="1"/>
    </xf>
    <xf numFmtId="3" fontId="2" fillId="0" borderId="1" xfId="5" applyNumberFormat="1" applyBorder="1" applyAlignment="1">
      <alignment wrapText="1"/>
    </xf>
    <xf numFmtId="0" fontId="8" fillId="2" borderId="1" xfId="5" applyFont="1" applyFill="1" applyBorder="1" applyAlignment="1">
      <alignment horizontal="center"/>
    </xf>
    <xf numFmtId="0" fontId="21" fillId="2" borderId="1" xfId="5" applyFont="1" applyFill="1" applyBorder="1" applyAlignment="1">
      <alignment vertical="center"/>
    </xf>
    <xf numFmtId="0" fontId="12" fillId="2" borderId="1" xfId="5" applyFont="1" applyFill="1" applyBorder="1" applyAlignment="1">
      <alignment vertical="center"/>
    </xf>
    <xf numFmtId="3" fontId="2" fillId="2" borderId="1" xfId="5" applyNumberFormat="1" applyFill="1" applyBorder="1"/>
    <xf numFmtId="0" fontId="2" fillId="2" borderId="0" xfId="5" applyFill="1"/>
    <xf numFmtId="3" fontId="2" fillId="0" borderId="1" xfId="5" applyNumberFormat="1" applyBorder="1"/>
    <xf numFmtId="0" fontId="2" fillId="0" borderId="1" xfId="5" applyBorder="1"/>
    <xf numFmtId="0" fontId="22" fillId="0" borderId="1" xfId="5" applyFont="1" applyFill="1" applyBorder="1" applyAlignment="1">
      <alignment vertical="center"/>
    </xf>
    <xf numFmtId="0" fontId="2" fillId="0" borderId="0" xfId="5" applyBorder="1"/>
    <xf numFmtId="0" fontId="8" fillId="2" borderId="0" xfId="5" applyFont="1" applyFill="1" applyBorder="1" applyAlignment="1">
      <alignment horizontal="center"/>
    </xf>
    <xf numFmtId="0" fontId="10" fillId="2" borderId="1" xfId="5" applyFont="1" applyFill="1" applyBorder="1" applyAlignment="1">
      <alignment horizontal="center" vertical="center" wrapText="1"/>
    </xf>
    <xf numFmtId="0" fontId="18" fillId="2" borderId="1" xfId="5" applyFont="1" applyFill="1" applyBorder="1" applyAlignment="1">
      <alignment horizontal="center" vertical="center"/>
    </xf>
    <xf numFmtId="0" fontId="19" fillId="2" borderId="1" xfId="5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wrapText="1"/>
    </xf>
    <xf numFmtId="0" fontId="23" fillId="2" borderId="1" xfId="5" applyFont="1" applyFill="1" applyBorder="1" applyAlignment="1">
      <alignment vertical="center"/>
    </xf>
    <xf numFmtId="0" fontId="22" fillId="2" borderId="1" xfId="5" applyFont="1" applyFill="1" applyBorder="1" applyAlignment="1">
      <alignment vertical="center"/>
    </xf>
    <xf numFmtId="0" fontId="24" fillId="2" borderId="1" xfId="5" applyFont="1" applyFill="1" applyBorder="1" applyAlignment="1">
      <alignment vertical="center"/>
    </xf>
    <xf numFmtId="0" fontId="19" fillId="2" borderId="1" xfId="5" applyFont="1" applyFill="1" applyBorder="1" applyAlignment="1">
      <alignment horizontal="center" vertical="center"/>
    </xf>
    <xf numFmtId="0" fontId="16" fillId="2" borderId="0" xfId="5" applyFont="1" applyFill="1"/>
    <xf numFmtId="0" fontId="2" fillId="2" borderId="0" xfId="5" applyFill="1" applyBorder="1"/>
    <xf numFmtId="0" fontId="25" fillId="2" borderId="1" xfId="5" applyFont="1" applyFill="1" applyBorder="1" applyAlignment="1">
      <alignment horizontal="center"/>
    </xf>
    <xf numFmtId="0" fontId="20" fillId="2" borderId="0" xfId="5" applyFont="1" applyFill="1"/>
    <xf numFmtId="0" fontId="27" fillId="2" borderId="1" xfId="5" applyFont="1" applyFill="1" applyBorder="1" applyAlignment="1">
      <alignment horizontal="center" wrapText="1"/>
    </xf>
    <xf numFmtId="0" fontId="28" fillId="2" borderId="1" xfId="5" applyFont="1" applyFill="1" applyBorder="1" applyAlignment="1">
      <alignment horizontal="center" vertical="center"/>
    </xf>
    <xf numFmtId="0" fontId="20" fillId="2" borderId="1" xfId="5" applyFont="1" applyFill="1" applyBorder="1" applyAlignment="1">
      <alignment horizontal="center" vertical="center" wrapText="1"/>
    </xf>
    <xf numFmtId="0" fontId="25" fillId="0" borderId="1" xfId="5" applyFont="1" applyFill="1" applyBorder="1" applyAlignment="1">
      <alignment horizontal="center"/>
    </xf>
    <xf numFmtId="0" fontId="13" fillId="0" borderId="1" xfId="5" applyFont="1" applyFill="1" applyBorder="1" applyAlignment="1">
      <alignment vertical="center"/>
    </xf>
    <xf numFmtId="3" fontId="29" fillId="0" borderId="1" xfId="5" applyNumberFormat="1" applyFont="1" applyFill="1" applyBorder="1" applyAlignment="1">
      <alignment horizontal="right" vertical="center"/>
    </xf>
    <xf numFmtId="3" fontId="29" fillId="0" borderId="1" xfId="5" applyNumberFormat="1" applyFont="1" applyFill="1" applyBorder="1" applyAlignment="1">
      <alignment horizontal="right" vertical="center" wrapText="1"/>
    </xf>
    <xf numFmtId="0" fontId="20" fillId="0" borderId="0" xfId="5" applyFont="1" applyFill="1"/>
    <xf numFmtId="0" fontId="20" fillId="2" borderId="1" xfId="5" applyFont="1" applyFill="1" applyBorder="1"/>
    <xf numFmtId="0" fontId="20" fillId="2" borderId="1" xfId="5" applyFont="1" applyFill="1" applyBorder="1" applyAlignment="1">
      <alignment vertical="center"/>
    </xf>
    <xf numFmtId="0" fontId="7" fillId="2" borderId="1" xfId="5" applyFont="1" applyFill="1" applyBorder="1"/>
    <xf numFmtId="0" fontId="7" fillId="2" borderId="0" xfId="5" applyFont="1" applyFill="1"/>
    <xf numFmtId="0" fontId="10" fillId="2" borderId="1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vertical="center"/>
    </xf>
    <xf numFmtId="0" fontId="11" fillId="2" borderId="21" xfId="5" applyFont="1" applyFill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 vertical="center" wrapText="1"/>
    </xf>
    <xf numFmtId="3" fontId="11" fillId="2" borderId="1" xfId="5" applyNumberFormat="1" applyFont="1" applyFill="1" applyBorder="1" applyAlignment="1">
      <alignment horizontal="right" vertical="center"/>
    </xf>
    <xf numFmtId="164" fontId="11" fillId="2" borderId="1" xfId="5" applyNumberFormat="1" applyFont="1" applyFill="1" applyBorder="1"/>
    <xf numFmtId="0" fontId="8" fillId="2" borderId="0" xfId="5" applyFont="1" applyFill="1" applyAlignment="1">
      <alignment horizontal="center"/>
    </xf>
    <xf numFmtId="3" fontId="20" fillId="2" borderId="0" xfId="5" applyNumberFormat="1" applyFont="1" applyFill="1"/>
    <xf numFmtId="0" fontId="25" fillId="2" borderId="1" xfId="5" applyFont="1" applyFill="1" applyBorder="1"/>
    <xf numFmtId="0" fontId="29" fillId="2" borderId="1" xfId="5" applyFont="1" applyFill="1" applyBorder="1" applyAlignment="1">
      <alignment horizontal="center" vertical="center"/>
    </xf>
    <xf numFmtId="0" fontId="13" fillId="2" borderId="1" xfId="5" applyFont="1" applyFill="1" applyBorder="1" applyAlignment="1">
      <alignment vertical="center"/>
    </xf>
    <xf numFmtId="3" fontId="13" fillId="2" borderId="1" xfId="5" applyNumberFormat="1" applyFont="1" applyFill="1" applyBorder="1" applyAlignment="1">
      <alignment horizontal="right" vertical="center"/>
    </xf>
    <xf numFmtId="3" fontId="29" fillId="2" borderId="1" xfId="5" applyNumberFormat="1" applyFont="1" applyFill="1" applyBorder="1" applyAlignment="1">
      <alignment horizontal="right" vertical="center"/>
    </xf>
    <xf numFmtId="3" fontId="20" fillId="2" borderId="1" xfId="5" applyNumberFormat="1" applyFont="1" applyFill="1" applyBorder="1"/>
    <xf numFmtId="3" fontId="29" fillId="2" borderId="1" xfId="5" applyNumberFormat="1" applyFont="1" applyFill="1" applyBorder="1"/>
    <xf numFmtId="0" fontId="25" fillId="2" borderId="0" xfId="5" applyFont="1" applyFill="1"/>
    <xf numFmtId="0" fontId="8" fillId="2" borderId="1" xfId="5" applyFont="1" applyFill="1" applyBorder="1" applyAlignment="1">
      <alignment vertical="center"/>
    </xf>
    <xf numFmtId="0" fontId="25" fillId="2" borderId="1" xfId="5" applyFont="1" applyFill="1" applyBorder="1" applyAlignment="1">
      <alignment vertical="center"/>
    </xf>
    <xf numFmtId="0" fontId="20" fillId="2" borderId="1" xfId="5" applyFont="1" applyFill="1" applyBorder="1" applyAlignment="1">
      <alignment horizontal="left" vertical="center" wrapText="1"/>
    </xf>
    <xf numFmtId="0" fontId="13" fillId="2" borderId="1" xfId="5" applyFont="1" applyFill="1" applyBorder="1" applyAlignment="1">
      <alignment horizontal="right" vertical="center"/>
    </xf>
    <xf numFmtId="0" fontId="29" fillId="2" borderId="1" xfId="5" applyFont="1" applyFill="1" applyBorder="1" applyAlignment="1">
      <alignment horizontal="right" vertical="center"/>
    </xf>
    <xf numFmtId="0" fontId="20" fillId="2" borderId="1" xfId="5" applyFont="1" applyFill="1" applyBorder="1" applyAlignment="1">
      <alignment horizontal="right" vertical="center"/>
    </xf>
    <xf numFmtId="0" fontId="7" fillId="0" borderId="0" xfId="5" applyFont="1" applyAlignment="1">
      <alignment horizontal="right"/>
    </xf>
    <xf numFmtId="0" fontId="20" fillId="0" borderId="1" xfId="5" applyFont="1" applyFill="1" applyBorder="1" applyAlignment="1">
      <alignment horizontal="center"/>
    </xf>
    <xf numFmtId="0" fontId="25" fillId="0" borderId="0" xfId="5" applyFont="1" applyFill="1" applyBorder="1" applyAlignment="1">
      <alignment horizontal="center"/>
    </xf>
    <xf numFmtId="0" fontId="26" fillId="0" borderId="0" xfId="5" applyFont="1" applyFill="1" applyBorder="1" applyAlignment="1">
      <alignment horizontal="center" vertical="center"/>
    </xf>
    <xf numFmtId="0" fontId="27" fillId="0" borderId="1" xfId="5" applyFont="1" applyFill="1" applyBorder="1" applyAlignment="1">
      <alignment horizontal="center" wrapText="1"/>
    </xf>
    <xf numFmtId="0" fontId="28" fillId="0" borderId="1" xfId="5" applyFont="1" applyFill="1" applyBorder="1" applyAlignment="1">
      <alignment horizontal="center" vertical="center"/>
    </xf>
    <xf numFmtId="0" fontId="29" fillId="0" borderId="1" xfId="5" applyFont="1" applyFill="1" applyBorder="1" applyAlignment="1">
      <alignment horizontal="center" vertical="center" wrapText="1"/>
    </xf>
    <xf numFmtId="0" fontId="29" fillId="0" borderId="0" xfId="5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0" fontId="20" fillId="0" borderId="1" xfId="5" applyFont="1" applyFill="1" applyBorder="1"/>
    <xf numFmtId="3" fontId="29" fillId="0" borderId="0" xfId="5" applyNumberFormat="1" applyFont="1" applyFill="1" applyBorder="1" applyAlignment="1">
      <alignment horizontal="right" vertical="center" wrapText="1"/>
    </xf>
    <xf numFmtId="0" fontId="27" fillId="0" borderId="1" xfId="5" applyFont="1" applyFill="1" applyBorder="1" applyAlignment="1">
      <alignment horizontal="center"/>
    </xf>
    <xf numFmtId="0" fontId="29" fillId="0" borderId="1" xfId="5" applyFont="1" applyFill="1" applyBorder="1" applyAlignment="1">
      <alignment vertical="center"/>
    </xf>
    <xf numFmtId="0" fontId="29" fillId="0" borderId="0" xfId="5" applyFont="1" applyFill="1"/>
    <xf numFmtId="0" fontId="20" fillId="0" borderId="1" xfId="5" applyFont="1" applyFill="1" applyBorder="1" applyAlignment="1">
      <alignment vertical="center"/>
    </xf>
    <xf numFmtId="3" fontId="20" fillId="0" borderId="0" xfId="5" applyNumberFormat="1" applyFont="1" applyFill="1" applyBorder="1" applyAlignment="1">
      <alignment horizontal="right" vertical="center" wrapText="1"/>
    </xf>
    <xf numFmtId="3" fontId="30" fillId="0" borderId="0" xfId="5" applyNumberFormat="1" applyFont="1" applyFill="1" applyBorder="1" applyAlignment="1">
      <alignment vertical="center"/>
    </xf>
    <xf numFmtId="3" fontId="20" fillId="0" borderId="0" xfId="5" applyNumberFormat="1" applyFont="1" applyFill="1" applyBorder="1"/>
    <xf numFmtId="0" fontId="29" fillId="0" borderId="1" xfId="5" applyFont="1" applyFill="1" applyBorder="1"/>
    <xf numFmtId="3" fontId="20" fillId="0" borderId="0" xfId="5" applyNumberFormat="1" applyFont="1" applyFill="1"/>
    <xf numFmtId="0" fontId="5" fillId="0" borderId="0" xfId="0" applyFont="1" applyAlignment="1">
      <alignment horizontal="center"/>
    </xf>
    <xf numFmtId="3" fontId="5" fillId="0" borderId="5" xfId="0" applyNumberFormat="1" applyFont="1" applyBorder="1"/>
    <xf numFmtId="3" fontId="5" fillId="0" borderId="1" xfId="0" applyNumberFormat="1" applyFont="1" applyBorder="1"/>
    <xf numFmtId="3" fontId="5" fillId="0" borderId="11" xfId="0" applyNumberFormat="1" applyFont="1" applyBorder="1"/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3" fontId="4" fillId="0" borderId="5" xfId="0" applyNumberFormat="1" applyFont="1" applyBorder="1"/>
    <xf numFmtId="0" fontId="7" fillId="0" borderId="1" xfId="1" applyFont="1" applyFill="1" applyBorder="1"/>
    <xf numFmtId="0" fontId="10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/>
    <xf numFmtId="0" fontId="12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11" fillId="0" borderId="0" xfId="1" applyNumberFormat="1" applyFont="1" applyFill="1" applyBorder="1" applyAlignment="1">
      <alignment horizontal="right" vertical="center" wrapText="1"/>
    </xf>
    <xf numFmtId="0" fontId="11" fillId="0" borderId="0" xfId="1" applyFont="1" applyFill="1"/>
    <xf numFmtId="0" fontId="7" fillId="0" borderId="1" xfId="1" applyFont="1" applyFill="1" applyBorder="1" applyAlignment="1">
      <alignment vertical="center"/>
    </xf>
    <xf numFmtId="3" fontId="12" fillId="0" borderId="0" xfId="1" applyNumberFormat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horizontal="right" vertical="center"/>
    </xf>
    <xf numFmtId="0" fontId="11" fillId="0" borderId="1" xfId="1" applyFont="1" applyFill="1" applyBorder="1"/>
    <xf numFmtId="3" fontId="11" fillId="0" borderId="0" xfId="1" applyNumberFormat="1" applyFont="1" applyFill="1" applyBorder="1"/>
    <xf numFmtId="1" fontId="5" fillId="0" borderId="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3" fontId="29" fillId="0" borderId="0" xfId="5" applyNumberFormat="1" applyFont="1" applyFill="1" applyBorder="1"/>
    <xf numFmtId="3" fontId="4" fillId="0" borderId="9" xfId="0" applyNumberFormat="1" applyFont="1" applyBorder="1" applyAlignment="1">
      <alignment horizontal="center" vertical="center"/>
    </xf>
    <xf numFmtId="3" fontId="5" fillId="0" borderId="0" xfId="0" applyNumberFormat="1" applyFont="1"/>
    <xf numFmtId="3" fontId="4" fillId="0" borderId="8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/>
    </xf>
    <xf numFmtId="165" fontId="7" fillId="0" borderId="0" xfId="1" applyNumberFormat="1" applyFont="1" applyFill="1"/>
    <xf numFmtId="165" fontId="8" fillId="0" borderId="1" xfId="1" applyNumberFormat="1" applyFont="1" applyFill="1" applyBorder="1" applyAlignment="1">
      <alignment horizontal="center"/>
    </xf>
    <xf numFmtId="165" fontId="11" fillId="0" borderId="1" xfId="1" applyNumberFormat="1" applyFont="1" applyFill="1" applyBorder="1" applyAlignment="1">
      <alignment horizontal="center" vertical="center" wrapText="1"/>
    </xf>
    <xf numFmtId="165" fontId="12" fillId="0" borderId="1" xfId="2" applyNumberFormat="1" applyFont="1" applyFill="1" applyBorder="1" applyAlignment="1">
      <alignment vertical="center"/>
    </xf>
    <xf numFmtId="165" fontId="12" fillId="0" borderId="1" xfId="2" applyNumberFormat="1" applyFont="1" applyFill="1" applyBorder="1" applyAlignment="1">
      <alignment horizontal="right" vertical="center"/>
    </xf>
    <xf numFmtId="165" fontId="11" fillId="0" borderId="1" xfId="1" applyNumberFormat="1" applyFont="1" applyFill="1" applyBorder="1" applyAlignment="1">
      <alignment horizontal="right" vertical="center"/>
    </xf>
    <xf numFmtId="165" fontId="14" fillId="0" borderId="1" xfId="2" applyNumberFormat="1" applyFont="1" applyFill="1" applyBorder="1" applyAlignment="1">
      <alignment vertical="center"/>
    </xf>
    <xf numFmtId="165" fontId="13" fillId="0" borderId="1" xfId="2" applyNumberFormat="1" applyFont="1" applyFill="1" applyBorder="1" applyAlignment="1">
      <alignment horizontal="right" vertical="center"/>
    </xf>
    <xf numFmtId="165" fontId="7" fillId="0" borderId="1" xfId="1" applyNumberFormat="1" applyFont="1" applyFill="1" applyBorder="1" applyAlignment="1">
      <alignment horizontal="right" vertical="center"/>
    </xf>
    <xf numFmtId="165" fontId="7" fillId="0" borderId="1" xfId="1" applyNumberFormat="1" applyFont="1" applyFill="1" applyBorder="1"/>
    <xf numFmtId="165" fontId="6" fillId="0" borderId="1" xfId="1" applyNumberFormat="1" applyFont="1" applyFill="1" applyBorder="1" applyAlignment="1">
      <alignment vertical="center"/>
    </xf>
    <xf numFmtId="165" fontId="12" fillId="0" borderId="1" xfId="1" applyNumberFormat="1" applyFont="1" applyFill="1" applyBorder="1" applyAlignment="1">
      <alignment vertical="center"/>
    </xf>
    <xf numFmtId="165" fontId="6" fillId="0" borderId="11" xfId="1" applyNumberFormat="1" applyFont="1" applyFill="1" applyBorder="1" applyAlignment="1">
      <alignment vertical="center"/>
    </xf>
    <xf numFmtId="165" fontId="11" fillId="0" borderId="1" xfId="1" applyNumberFormat="1" applyFont="1" applyFill="1" applyBorder="1"/>
    <xf numFmtId="165" fontId="12" fillId="3" borderId="1" xfId="2" applyNumberFormat="1" applyFont="1" applyFill="1" applyBorder="1" applyAlignment="1">
      <alignment horizontal="right" vertical="center"/>
    </xf>
    <xf numFmtId="165" fontId="12" fillId="4" borderId="1" xfId="2" applyNumberFormat="1" applyFont="1" applyFill="1" applyBorder="1" applyAlignment="1">
      <alignment horizontal="right" vertical="center"/>
    </xf>
    <xf numFmtId="165" fontId="12" fillId="5" borderId="1" xfId="2" applyNumberFormat="1" applyFont="1" applyFill="1" applyBorder="1" applyAlignment="1">
      <alignment horizontal="right" vertical="center"/>
    </xf>
    <xf numFmtId="165" fontId="13" fillId="0" borderId="1" xfId="5" applyNumberFormat="1" applyFont="1" applyFill="1" applyBorder="1" applyAlignment="1">
      <alignment horizontal="right" vertical="center" wrapText="1"/>
    </xf>
    <xf numFmtId="165" fontId="29" fillId="0" borderId="1" xfId="5" applyNumberFormat="1" applyFont="1" applyFill="1" applyBorder="1" applyAlignment="1">
      <alignment horizontal="right" vertical="center"/>
    </xf>
    <xf numFmtId="165" fontId="29" fillId="0" borderId="1" xfId="5" applyNumberFormat="1" applyFont="1" applyFill="1" applyBorder="1" applyAlignment="1">
      <alignment horizontal="right" vertical="center" wrapText="1"/>
    </xf>
    <xf numFmtId="165" fontId="13" fillId="0" borderId="1" xfId="5" applyNumberFormat="1" applyFont="1" applyFill="1" applyBorder="1" applyAlignment="1">
      <alignment vertical="center"/>
    </xf>
    <xf numFmtId="165" fontId="13" fillId="0" borderId="1" xfId="5" applyNumberFormat="1" applyFont="1" applyFill="1" applyBorder="1" applyAlignment="1">
      <alignment horizontal="right" vertical="center"/>
    </xf>
    <xf numFmtId="165" fontId="13" fillId="0" borderId="1" xfId="6" applyNumberFormat="1" applyFont="1" applyFill="1" applyBorder="1" applyAlignment="1">
      <alignment horizontal="right" vertical="center"/>
    </xf>
    <xf numFmtId="165" fontId="20" fillId="0" borderId="1" xfId="5" applyNumberFormat="1" applyFont="1" applyFill="1" applyBorder="1"/>
    <xf numFmtId="165" fontId="13" fillId="0" borderId="1" xfId="6" applyNumberFormat="1" applyFont="1" applyFill="1" applyBorder="1" applyAlignment="1">
      <alignment vertical="center"/>
    </xf>
    <xf numFmtId="165" fontId="30" fillId="0" borderId="1" xfId="5" applyNumberFormat="1" applyFont="1" applyFill="1" applyBorder="1" applyAlignment="1">
      <alignment vertical="center"/>
    </xf>
    <xf numFmtId="165" fontId="20" fillId="0" borderId="1" xfId="5" applyNumberFormat="1" applyFont="1" applyFill="1" applyBorder="1" applyAlignment="1">
      <alignment horizontal="right" vertical="center" wrapText="1"/>
    </xf>
    <xf numFmtId="165" fontId="29" fillId="0" borderId="1" xfId="5" applyNumberFormat="1" applyFont="1" applyFill="1" applyBorder="1"/>
    <xf numFmtId="165" fontId="13" fillId="2" borderId="1" xfId="5" applyNumberFormat="1" applyFont="1" applyFill="1" applyBorder="1" applyAlignment="1">
      <alignment horizontal="right" vertical="center"/>
    </xf>
    <xf numFmtId="165" fontId="12" fillId="2" borderId="1" xfId="5" applyNumberFormat="1" applyFont="1" applyFill="1" applyBorder="1" applyAlignment="1">
      <alignment horizontal="right" vertical="center"/>
    </xf>
    <xf numFmtId="165" fontId="29" fillId="2" borderId="1" xfId="5" applyNumberFormat="1" applyFont="1" applyFill="1" applyBorder="1" applyAlignment="1">
      <alignment horizontal="right" vertical="center"/>
    </xf>
    <xf numFmtId="165" fontId="20" fillId="2" borderId="1" xfId="5" applyNumberFormat="1" applyFont="1" applyFill="1" applyBorder="1"/>
    <xf numFmtId="165" fontId="12" fillId="2" borderId="1" xfId="5" applyNumberFormat="1" applyFont="1" applyFill="1" applyBorder="1" applyAlignment="1">
      <alignment vertical="center"/>
    </xf>
    <xf numFmtId="165" fontId="21" fillId="2" borderId="1" xfId="5" applyNumberFormat="1" applyFont="1" applyFill="1" applyBorder="1" applyAlignment="1">
      <alignment vertical="center"/>
    </xf>
    <xf numFmtId="165" fontId="21" fillId="2" borderId="1" xfId="5" applyNumberFormat="1" applyFont="1" applyFill="1" applyBorder="1" applyAlignment="1">
      <alignment horizontal="right" vertical="center"/>
    </xf>
    <xf numFmtId="165" fontId="19" fillId="2" borderId="1" xfId="5" applyNumberFormat="1" applyFont="1" applyFill="1" applyBorder="1" applyAlignment="1">
      <alignment horizontal="right" vertical="center"/>
    </xf>
    <xf numFmtId="165" fontId="12" fillId="0" borderId="1" xfId="5" applyNumberFormat="1" applyFont="1" applyBorder="1" applyAlignment="1">
      <alignment vertical="center"/>
    </xf>
    <xf numFmtId="165" fontId="21" fillId="0" borderId="1" xfId="5" applyNumberFormat="1" applyFont="1" applyBorder="1" applyAlignment="1">
      <alignment vertical="center"/>
    </xf>
    <xf numFmtId="165" fontId="21" fillId="0" borderId="1" xfId="5" applyNumberFormat="1" applyFont="1" applyBorder="1" applyAlignment="1">
      <alignment horizontal="right" vertical="center"/>
    </xf>
    <xf numFmtId="165" fontId="19" fillId="0" borderId="1" xfId="5" applyNumberFormat="1" applyFont="1" applyBorder="1" applyAlignment="1">
      <alignment horizontal="right" vertical="center"/>
    </xf>
    <xf numFmtId="165" fontId="7" fillId="0" borderId="1" xfId="5" applyNumberFormat="1" applyFont="1" applyBorder="1"/>
    <xf numFmtId="0" fontId="13" fillId="0" borderId="1" xfId="5" applyFont="1" applyFill="1" applyBorder="1" applyAlignment="1">
      <alignment vertical="center" wrapText="1"/>
    </xf>
    <xf numFmtId="165" fontId="7" fillId="2" borderId="1" xfId="5" applyNumberFormat="1" applyFont="1" applyFill="1" applyBorder="1" applyAlignment="1">
      <alignment vertical="center"/>
    </xf>
    <xf numFmtId="165" fontId="11" fillId="2" borderId="1" xfId="5" applyNumberFormat="1" applyFont="1" applyFill="1" applyBorder="1" applyAlignment="1">
      <alignment horizontal="right" vertical="center"/>
    </xf>
    <xf numFmtId="165" fontId="7" fillId="2" borderId="1" xfId="5" applyNumberFormat="1" applyFont="1" applyFill="1" applyBorder="1"/>
    <xf numFmtId="3" fontId="7" fillId="0" borderId="0" xfId="1" applyNumberFormat="1" applyFont="1" applyFill="1" applyBorder="1"/>
    <xf numFmtId="1" fontId="7" fillId="0" borderId="0" xfId="1" applyNumberFormat="1" applyFont="1" applyFill="1"/>
    <xf numFmtId="165" fontId="4" fillId="0" borderId="0" xfId="0" applyNumberFormat="1" applyFont="1" applyAlignment="1">
      <alignment horizontal="right"/>
    </xf>
    <xf numFmtId="165" fontId="4" fillId="0" borderId="9" xfId="0" applyNumberFormat="1" applyFont="1" applyBorder="1" applyAlignment="1">
      <alignment horizontal="center" vertical="center"/>
    </xf>
    <xf numFmtId="165" fontId="4" fillId="0" borderId="9" xfId="0" applyNumberFormat="1" applyFont="1" applyBorder="1"/>
    <xf numFmtId="165" fontId="5" fillId="0" borderId="6" xfId="0" applyNumberFormat="1" applyFont="1" applyBorder="1"/>
    <xf numFmtId="165" fontId="5" fillId="0" borderId="3" xfId="0" applyNumberFormat="1" applyFont="1" applyBorder="1"/>
    <xf numFmtId="165" fontId="5" fillId="0" borderId="12" xfId="0" applyNumberFormat="1" applyFont="1" applyBorder="1"/>
    <xf numFmtId="165" fontId="4" fillId="0" borderId="15" xfId="0" applyNumberFormat="1" applyFont="1" applyBorder="1"/>
    <xf numFmtId="165" fontId="4" fillId="0" borderId="0" xfId="0" applyNumberFormat="1" applyFont="1"/>
    <xf numFmtId="165" fontId="5" fillId="0" borderId="5" xfId="0" applyNumberFormat="1" applyFont="1" applyBorder="1"/>
    <xf numFmtId="165" fontId="5" fillId="0" borderId="1" xfId="0" applyNumberFormat="1" applyFont="1" applyBorder="1"/>
    <xf numFmtId="165" fontId="5" fillId="0" borderId="11" xfId="0" applyNumberFormat="1" applyFont="1" applyBorder="1"/>
    <xf numFmtId="165" fontId="4" fillId="0" borderId="19" xfId="0" applyNumberFormat="1" applyFont="1" applyBorder="1"/>
    <xf numFmtId="165" fontId="5" fillId="0" borderId="17" xfId="0" applyNumberFormat="1" applyFont="1" applyBorder="1"/>
    <xf numFmtId="165" fontId="5" fillId="0" borderId="0" xfId="0" applyNumberFormat="1" applyFont="1"/>
    <xf numFmtId="165" fontId="4" fillId="0" borderId="0" xfId="0" applyNumberFormat="1" applyFont="1" applyAlignment="1">
      <alignment horizontal="center"/>
    </xf>
    <xf numFmtId="165" fontId="4" fillId="0" borderId="8" xfId="0" applyNumberFormat="1" applyFont="1" applyBorder="1"/>
    <xf numFmtId="165" fontId="4" fillId="0" borderId="8" xfId="0" applyNumberFormat="1" applyFont="1" applyBorder="1" applyAlignment="1">
      <alignment wrapText="1"/>
    </xf>
    <xf numFmtId="165" fontId="4" fillId="0" borderId="16" xfId="0" applyNumberFormat="1" applyFont="1" applyBorder="1"/>
    <xf numFmtId="165" fontId="4" fillId="0" borderId="1" xfId="0" applyNumberFormat="1" applyFont="1" applyBorder="1"/>
    <xf numFmtId="165" fontId="5" fillId="0" borderId="8" xfId="0" applyNumberFormat="1" applyFont="1" applyBorder="1"/>
    <xf numFmtId="165" fontId="5" fillId="0" borderId="1" xfId="0" applyNumberFormat="1" applyFont="1" applyBorder="1" applyAlignment="1">
      <alignment vertical="center"/>
    </xf>
    <xf numFmtId="165" fontId="5" fillId="0" borderId="11" xfId="0" applyNumberFormat="1" applyFont="1" applyBorder="1" applyAlignment="1">
      <alignment vertical="center"/>
    </xf>
    <xf numFmtId="165" fontId="5" fillId="0" borderId="8" xfId="0" applyNumberFormat="1" applyFont="1" applyBorder="1" applyAlignment="1">
      <alignment vertical="center"/>
    </xf>
    <xf numFmtId="0" fontId="31" fillId="0" borderId="1" xfId="5" applyFont="1" applyBorder="1" applyAlignment="1">
      <alignment horizontal="center"/>
    </xf>
    <xf numFmtId="0" fontId="32" fillId="0" borderId="1" xfId="5" applyFont="1" applyBorder="1" applyAlignment="1">
      <alignment horizontal="center" vertical="center" wrapText="1"/>
    </xf>
    <xf numFmtId="0" fontId="33" fillId="0" borderId="1" xfId="5" applyFont="1" applyBorder="1" applyAlignment="1">
      <alignment horizontal="center" vertical="center"/>
    </xf>
    <xf numFmtId="0" fontId="33" fillId="0" borderId="1" xfId="5" applyFont="1" applyBorder="1" applyAlignment="1">
      <alignment horizontal="center" vertical="center" wrapText="1"/>
    </xf>
    <xf numFmtId="3" fontId="33" fillId="0" borderId="17" xfId="5" applyNumberFormat="1" applyFont="1" applyFill="1" applyBorder="1" applyAlignment="1">
      <alignment horizontal="center" vertical="center" wrapText="1"/>
    </xf>
    <xf numFmtId="0" fontId="34" fillId="0" borderId="0" xfId="5" applyFont="1"/>
    <xf numFmtId="0" fontId="20" fillId="0" borderId="28" xfId="5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3" fontId="29" fillId="0" borderId="0" xfId="5" applyNumberFormat="1" applyFont="1" applyFill="1" applyBorder="1" applyAlignment="1">
      <alignment horizontal="right" vertical="center"/>
    </xf>
    <xf numFmtId="0" fontId="29" fillId="0" borderId="1" xfId="5" applyFont="1" applyFill="1" applyBorder="1" applyAlignment="1">
      <alignment horizontal="center"/>
    </xf>
    <xf numFmtId="0" fontId="35" fillId="0" borderId="1" xfId="5" applyFont="1" applyFill="1" applyBorder="1" applyAlignment="1">
      <alignment horizontal="center" vertical="center"/>
    </xf>
    <xf numFmtId="165" fontId="20" fillId="0" borderId="1" xfId="5" applyNumberFormat="1" applyFont="1" applyFill="1" applyBorder="1" applyAlignment="1">
      <alignment horizontal="right" vertical="center"/>
    </xf>
    <xf numFmtId="3" fontId="20" fillId="0" borderId="0" xfId="5" applyNumberFormat="1" applyFont="1" applyFill="1" applyBorder="1" applyAlignment="1">
      <alignment horizontal="right" vertical="center"/>
    </xf>
    <xf numFmtId="1" fontId="20" fillId="0" borderId="1" xfId="5" applyNumberFormat="1" applyFont="1" applyFill="1" applyBorder="1" applyAlignment="1">
      <alignment horizontal="right" vertical="center"/>
    </xf>
    <xf numFmtId="0" fontId="35" fillId="0" borderId="1" xfId="5" applyFont="1" applyFill="1" applyBorder="1" applyAlignment="1">
      <alignment horizontal="left" vertical="center"/>
    </xf>
    <xf numFmtId="0" fontId="28" fillId="0" borderId="1" xfId="5" applyFont="1" applyFill="1" applyBorder="1" applyAlignment="1">
      <alignment horizontal="left" vertical="center"/>
    </xf>
    <xf numFmtId="1" fontId="29" fillId="0" borderId="1" xfId="5" applyNumberFormat="1" applyFont="1" applyFill="1" applyBorder="1" applyAlignment="1">
      <alignment horizontal="right" vertical="center"/>
    </xf>
    <xf numFmtId="0" fontId="4" fillId="0" borderId="32" xfId="0" applyFont="1" applyBorder="1"/>
    <xf numFmtId="165" fontId="13" fillId="5" borderId="1" xfId="2" applyNumberFormat="1" applyFont="1" applyFill="1" applyBorder="1" applyAlignment="1">
      <alignment horizontal="right" vertical="center"/>
    </xf>
    <xf numFmtId="165" fontId="12" fillId="7" borderId="1" xfId="2" applyNumberFormat="1" applyFont="1" applyFill="1" applyBorder="1" applyAlignment="1">
      <alignment horizontal="right" vertical="center"/>
    </xf>
    <xf numFmtId="165" fontId="20" fillId="0" borderId="1" xfId="5" applyNumberFormat="1" applyFont="1" applyFill="1" applyBorder="1" applyAlignment="1">
      <alignment vertical="center"/>
    </xf>
    <xf numFmtId="3" fontId="29" fillId="0" borderId="1" xfId="5" applyNumberFormat="1" applyFont="1" applyFill="1" applyBorder="1"/>
    <xf numFmtId="165" fontId="22" fillId="2" borderId="1" xfId="5" applyNumberFormat="1" applyFont="1" applyFill="1" applyBorder="1" applyAlignment="1">
      <alignment vertical="center"/>
    </xf>
    <xf numFmtId="165" fontId="22" fillId="2" borderId="1" xfId="5" applyNumberFormat="1" applyFont="1" applyFill="1" applyBorder="1" applyAlignment="1">
      <alignment horizontal="right" vertical="center"/>
    </xf>
    <xf numFmtId="165" fontId="11" fillId="2" borderId="1" xfId="5" applyNumberFormat="1" applyFont="1" applyFill="1" applyBorder="1" applyAlignment="1">
      <alignment vertical="center"/>
    </xf>
    <xf numFmtId="165" fontId="11" fillId="2" borderId="1" xfId="6" applyNumberFormat="1" applyFont="1" applyFill="1" applyBorder="1" applyAlignment="1">
      <alignment horizontal="right" vertical="center"/>
    </xf>
    <xf numFmtId="1" fontId="20" fillId="0" borderId="0" xfId="5" applyNumberFormat="1" applyFont="1" applyFill="1"/>
    <xf numFmtId="1" fontId="20" fillId="0" borderId="1" xfId="5" applyNumberFormat="1" applyFont="1" applyFill="1" applyBorder="1" applyAlignment="1">
      <alignment horizontal="center"/>
    </xf>
    <xf numFmtId="1" fontId="25" fillId="0" borderId="1" xfId="5" applyNumberFormat="1" applyFont="1" applyFill="1" applyBorder="1" applyAlignment="1">
      <alignment horizontal="center"/>
    </xf>
    <xf numFmtId="165" fontId="20" fillId="0" borderId="0" xfId="5" applyNumberFormat="1" applyFont="1" applyFill="1"/>
    <xf numFmtId="1" fontId="20" fillId="2" borderId="0" xfId="5" applyNumberFormat="1" applyFont="1" applyFill="1"/>
    <xf numFmtId="1" fontId="25" fillId="2" borderId="1" xfId="5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11" fillId="0" borderId="0" xfId="1" applyFont="1" applyFill="1" applyBorder="1"/>
    <xf numFmtId="165" fontId="11" fillId="0" borderId="0" xfId="1" applyNumberFormat="1" applyFont="1" applyFill="1" applyBorder="1"/>
    <xf numFmtId="0" fontId="4" fillId="0" borderId="13" xfId="0" applyFont="1" applyBorder="1"/>
    <xf numFmtId="165" fontId="4" fillId="0" borderId="14" xfId="0" applyNumberFormat="1" applyFont="1" applyBorder="1"/>
    <xf numFmtId="0" fontId="5" fillId="6" borderId="0" xfId="0" applyFont="1" applyFill="1"/>
    <xf numFmtId="165" fontId="4" fillId="0" borderId="5" xfId="0" applyNumberFormat="1" applyFont="1" applyBorder="1"/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4" fillId="0" borderId="8" xfId="0" applyNumberFormat="1" applyFont="1" applyBorder="1"/>
    <xf numFmtId="3" fontId="4" fillId="0" borderId="32" xfId="0" applyNumberFormat="1" applyFont="1" applyBorder="1"/>
    <xf numFmtId="3" fontId="5" fillId="0" borderId="17" xfId="0" applyNumberFormat="1" applyFont="1" applyBorder="1"/>
    <xf numFmtId="0" fontId="4" fillId="0" borderId="0" xfId="0" applyFont="1" applyBorder="1"/>
    <xf numFmtId="3" fontId="4" fillId="0" borderId="0" xfId="0" applyNumberFormat="1" applyFont="1" applyBorder="1"/>
    <xf numFmtId="3" fontId="4" fillId="0" borderId="16" xfId="0" applyNumberFormat="1" applyFont="1" applyBorder="1"/>
    <xf numFmtId="3" fontId="20" fillId="0" borderId="1" xfId="5" applyNumberFormat="1" applyFont="1" applyFill="1" applyBorder="1" applyAlignment="1">
      <alignment horizontal="right" vertical="center"/>
    </xf>
    <xf numFmtId="1" fontId="20" fillId="2" borderId="1" xfId="5" applyNumberFormat="1" applyFont="1" applyFill="1" applyBorder="1"/>
    <xf numFmtId="0" fontId="29" fillId="2" borderId="1" xfId="5" applyFont="1" applyFill="1" applyBorder="1"/>
    <xf numFmtId="166" fontId="29" fillId="2" borderId="1" xfId="5" applyNumberFormat="1" applyFont="1" applyFill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28" fillId="0" borderId="1" xfId="5" applyFont="1" applyFill="1" applyBorder="1" applyAlignment="1">
      <alignment vertical="center" wrapText="1"/>
    </xf>
    <xf numFmtId="0" fontId="35" fillId="0" borderId="1" xfId="5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165" fontId="7" fillId="0" borderId="28" xfId="1" applyNumberFormat="1" applyFont="1" applyFill="1" applyBorder="1" applyAlignment="1">
      <alignment horizontal="right"/>
    </xf>
    <xf numFmtId="0" fontId="17" fillId="0" borderId="1" xfId="5" applyFont="1" applyBorder="1" applyAlignment="1">
      <alignment horizontal="center" vertical="center" wrapText="1"/>
    </xf>
    <xf numFmtId="0" fontId="17" fillId="0" borderId="1" xfId="5" applyFont="1" applyBorder="1" applyAlignment="1">
      <alignment horizontal="center" vertical="center"/>
    </xf>
    <xf numFmtId="0" fontId="17" fillId="0" borderId="11" xfId="5" applyFont="1" applyBorder="1" applyAlignment="1">
      <alignment horizontal="center" vertical="center"/>
    </xf>
    <xf numFmtId="0" fontId="7" fillId="0" borderId="28" xfId="5" applyFont="1" applyBorder="1" applyAlignment="1">
      <alignment horizontal="right"/>
    </xf>
    <xf numFmtId="0" fontId="17" fillId="2" borderId="1" xfId="5" applyFont="1" applyFill="1" applyBorder="1" applyAlignment="1">
      <alignment horizontal="center" vertical="center" wrapText="1"/>
    </xf>
    <xf numFmtId="0" fontId="17" fillId="2" borderId="1" xfId="5" applyFont="1" applyFill="1" applyBorder="1" applyAlignment="1">
      <alignment horizontal="center" vertical="center"/>
    </xf>
    <xf numFmtId="0" fontId="1" fillId="2" borderId="28" xfId="5" applyFont="1" applyFill="1" applyBorder="1" applyAlignment="1">
      <alignment horizontal="right"/>
    </xf>
    <xf numFmtId="0" fontId="2" fillId="2" borderId="28" xfId="5" applyFill="1" applyBorder="1" applyAlignment="1">
      <alignment horizontal="right"/>
    </xf>
    <xf numFmtId="0" fontId="26" fillId="0" borderId="1" xfId="5" applyFont="1" applyFill="1" applyBorder="1" applyAlignment="1">
      <alignment horizontal="center" vertical="center" wrapText="1"/>
    </xf>
    <xf numFmtId="0" fontId="26" fillId="0" borderId="1" xfId="5" applyFont="1" applyFill="1" applyBorder="1" applyAlignment="1">
      <alignment horizontal="center" vertical="center"/>
    </xf>
    <xf numFmtId="0" fontId="20" fillId="0" borderId="28" xfId="5" applyFont="1" applyFill="1" applyBorder="1" applyAlignment="1">
      <alignment horizontal="center"/>
    </xf>
    <xf numFmtId="0" fontId="9" fillId="2" borderId="1" xfId="5" applyFont="1" applyFill="1" applyBorder="1" applyAlignment="1">
      <alignment horizontal="center" vertical="center" wrapText="1"/>
    </xf>
    <xf numFmtId="0" fontId="9" fillId="2" borderId="1" xfId="5" applyFont="1" applyFill="1" applyBorder="1" applyAlignment="1">
      <alignment horizontal="center" vertical="center"/>
    </xf>
    <xf numFmtId="0" fontId="7" fillId="2" borderId="28" xfId="5" applyFont="1" applyFill="1" applyBorder="1" applyAlignment="1">
      <alignment horizontal="right"/>
    </xf>
    <xf numFmtId="0" fontId="26" fillId="2" borderId="1" xfId="5" applyFont="1" applyFill="1" applyBorder="1" applyAlignment="1">
      <alignment horizontal="center" vertical="center" wrapText="1"/>
    </xf>
    <xf numFmtId="0" fontId="26" fillId="2" borderId="1" xfId="5" applyFont="1" applyFill="1" applyBorder="1" applyAlignment="1">
      <alignment horizontal="center" vertical="center"/>
    </xf>
    <xf numFmtId="0" fontId="20" fillId="2" borderId="28" xfId="5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33" xfId="0" applyFont="1" applyBorder="1" applyAlignment="1">
      <alignment horizontal="left" wrapText="1"/>
    </xf>
  </cellXfs>
  <cellStyles count="7">
    <cellStyle name="Ezres 2" xfId="2"/>
    <cellStyle name="Ezres 3" xfId="6"/>
    <cellStyle name="Normál" xfId="0" builtinId="0"/>
    <cellStyle name="Normál 2" xfId="1"/>
    <cellStyle name="Normál 3" xfId="3"/>
    <cellStyle name="Normál 4" xfId="5"/>
    <cellStyle name="Százalék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6"/>
  <sheetViews>
    <sheetView workbookViewId="0">
      <selection activeCell="C114" sqref="C114"/>
    </sheetView>
  </sheetViews>
  <sheetFormatPr defaultRowHeight="15.75" x14ac:dyDescent="0.25"/>
  <cols>
    <col min="1" max="1" width="9.140625" style="2"/>
    <col min="2" max="2" width="8.7109375" style="14" customWidth="1"/>
    <col min="3" max="3" width="60.42578125" style="2" customWidth="1"/>
    <col min="4" max="4" width="20.85546875" style="259" bestFit="1" customWidth="1"/>
    <col min="5" max="16384" width="9.140625" style="2"/>
  </cols>
  <sheetData>
    <row r="1" spans="1:4" x14ac:dyDescent="0.25">
      <c r="B1" s="330" t="s">
        <v>446</v>
      </c>
      <c r="C1" s="330"/>
      <c r="D1" s="330"/>
    </row>
    <row r="2" spans="1:4" s="1" customFormat="1" x14ac:dyDescent="0.25">
      <c r="B2" s="331" t="s">
        <v>0</v>
      </c>
      <c r="C2" s="331"/>
      <c r="D2" s="331"/>
    </row>
    <row r="3" spans="1:4" s="1" customFormat="1" x14ac:dyDescent="0.25">
      <c r="B3" s="331" t="s">
        <v>447</v>
      </c>
      <c r="C3" s="331"/>
      <c r="D3" s="331"/>
    </row>
    <row r="4" spans="1:4" s="1" customFormat="1" x14ac:dyDescent="0.25">
      <c r="B4" s="331" t="s">
        <v>1</v>
      </c>
      <c r="C4" s="331"/>
      <c r="D4" s="331"/>
    </row>
    <row r="5" spans="1:4" s="1" customFormat="1" ht="16.5" thickBot="1" x14ac:dyDescent="0.3">
      <c r="B5" s="20" t="s">
        <v>88</v>
      </c>
      <c r="D5" s="246"/>
    </row>
    <row r="6" spans="1:4" s="3" customFormat="1" ht="16.5" thickBot="1" x14ac:dyDescent="0.3">
      <c r="A6" s="276"/>
      <c r="B6" s="5">
        <v>1</v>
      </c>
      <c r="C6" s="6">
        <v>2</v>
      </c>
      <c r="D6" s="193">
        <v>3</v>
      </c>
    </row>
    <row r="7" spans="1:4" s="1" customFormat="1" ht="32.25" thickBot="1" x14ac:dyDescent="0.3">
      <c r="B7" s="8" t="s">
        <v>5</v>
      </c>
      <c r="C7" s="6" t="s">
        <v>3</v>
      </c>
      <c r="D7" s="247" t="s">
        <v>448</v>
      </c>
    </row>
    <row r="8" spans="1:4" s="1" customFormat="1" ht="16.5" thickBot="1" x14ac:dyDescent="0.3">
      <c r="B8" s="16" t="s">
        <v>4</v>
      </c>
      <c r="C8" s="10" t="s">
        <v>17</v>
      </c>
      <c r="D8" s="248">
        <f>SUM(D9:D14)</f>
        <v>0</v>
      </c>
    </row>
    <row r="9" spans="1:4" x14ac:dyDescent="0.25">
      <c r="B9" s="17" t="s">
        <v>7</v>
      </c>
      <c r="C9" s="9" t="s">
        <v>31</v>
      </c>
      <c r="D9" s="249"/>
    </row>
    <row r="10" spans="1:4" x14ac:dyDescent="0.25">
      <c r="B10" s="18" t="s">
        <v>8</v>
      </c>
      <c r="C10" s="4" t="s">
        <v>32</v>
      </c>
      <c r="D10" s="250"/>
    </row>
    <row r="11" spans="1:4" x14ac:dyDescent="0.25">
      <c r="B11" s="18" t="s">
        <v>9</v>
      </c>
      <c r="C11" s="4" t="s">
        <v>359</v>
      </c>
      <c r="D11" s="250"/>
    </row>
    <row r="12" spans="1:4" x14ac:dyDescent="0.25">
      <c r="B12" s="18" t="s">
        <v>10</v>
      </c>
      <c r="C12" s="4" t="s">
        <v>34</v>
      </c>
      <c r="D12" s="250"/>
    </row>
    <row r="13" spans="1:4" x14ac:dyDescent="0.25">
      <c r="B13" s="18" t="s">
        <v>11</v>
      </c>
      <c r="C13" s="4" t="s">
        <v>35</v>
      </c>
      <c r="D13" s="250"/>
    </row>
    <row r="14" spans="1:4" ht="16.5" thickBot="1" x14ac:dyDescent="0.3">
      <c r="B14" s="19" t="s">
        <v>12</v>
      </c>
      <c r="C14" s="12" t="s">
        <v>399</v>
      </c>
      <c r="D14" s="251"/>
    </row>
    <row r="15" spans="1:4" s="1" customFormat="1" ht="16.5" thickBot="1" x14ac:dyDescent="0.3">
      <c r="B15" s="16" t="s">
        <v>6</v>
      </c>
      <c r="C15" s="10" t="s">
        <v>40</v>
      </c>
      <c r="D15" s="248">
        <f>SUM(D16:D17)</f>
        <v>0</v>
      </c>
    </row>
    <row r="16" spans="1:4" x14ac:dyDescent="0.25">
      <c r="B16" s="17" t="s">
        <v>13</v>
      </c>
      <c r="C16" s="9" t="s">
        <v>37</v>
      </c>
      <c r="D16" s="249"/>
    </row>
    <row r="17" spans="2:4" x14ac:dyDescent="0.25">
      <c r="B17" s="18" t="s">
        <v>14</v>
      </c>
      <c r="C17" s="4" t="s">
        <v>38</v>
      </c>
      <c r="D17" s="250"/>
    </row>
    <row r="18" spans="2:4" ht="16.5" thickBot="1" x14ac:dyDescent="0.3">
      <c r="B18" s="19" t="s">
        <v>15</v>
      </c>
      <c r="C18" s="12" t="s">
        <v>39</v>
      </c>
      <c r="D18" s="251"/>
    </row>
    <row r="19" spans="2:4" s="1" customFormat="1" ht="16.5" thickBot="1" x14ac:dyDescent="0.3">
      <c r="B19" s="16" t="s">
        <v>16</v>
      </c>
      <c r="C19" s="10" t="s">
        <v>44</v>
      </c>
      <c r="D19" s="248">
        <f>SUM(D20:D21)</f>
        <v>0</v>
      </c>
    </row>
    <row r="20" spans="2:4" x14ac:dyDescent="0.25">
      <c r="B20" s="17" t="s">
        <v>18</v>
      </c>
      <c r="C20" s="9" t="s">
        <v>41</v>
      </c>
      <c r="D20" s="249"/>
    </row>
    <row r="21" spans="2:4" x14ac:dyDescent="0.25">
      <c r="B21" s="18" t="s">
        <v>19</v>
      </c>
      <c r="C21" s="4" t="s">
        <v>42</v>
      </c>
      <c r="D21" s="250"/>
    </row>
    <row r="22" spans="2:4" ht="16.5" thickBot="1" x14ac:dyDescent="0.3">
      <c r="B22" s="19" t="s">
        <v>20</v>
      </c>
      <c r="C22" s="12" t="s">
        <v>43</v>
      </c>
      <c r="D22" s="251"/>
    </row>
    <row r="23" spans="2:4" s="1" customFormat="1" ht="16.5" thickBot="1" x14ac:dyDescent="0.3">
      <c r="B23" s="16" t="s">
        <v>21</v>
      </c>
      <c r="C23" s="10" t="s">
        <v>22</v>
      </c>
      <c r="D23" s="248">
        <f>D24+D28+D29+D30</f>
        <v>0</v>
      </c>
    </row>
    <row r="24" spans="2:4" x14ac:dyDescent="0.25">
      <c r="B24" s="17" t="s">
        <v>23</v>
      </c>
      <c r="C24" s="9" t="s">
        <v>45</v>
      </c>
      <c r="D24" s="249">
        <f>D25+D26+D27</f>
        <v>0</v>
      </c>
    </row>
    <row r="25" spans="2:4" x14ac:dyDescent="0.25">
      <c r="B25" s="18" t="s">
        <v>24</v>
      </c>
      <c r="C25" s="4" t="s">
        <v>46</v>
      </c>
      <c r="D25" s="250"/>
    </row>
    <row r="26" spans="2:4" x14ac:dyDescent="0.25">
      <c r="B26" s="18" t="s">
        <v>25</v>
      </c>
      <c r="C26" s="4" t="s">
        <v>47</v>
      </c>
      <c r="D26" s="250"/>
    </row>
    <row r="27" spans="2:4" x14ac:dyDescent="0.25">
      <c r="B27" s="18" t="s">
        <v>26</v>
      </c>
      <c r="C27" s="4" t="s">
        <v>48</v>
      </c>
      <c r="D27" s="250"/>
    </row>
    <row r="28" spans="2:4" x14ac:dyDescent="0.25">
      <c r="B28" s="18" t="s">
        <v>27</v>
      </c>
      <c r="C28" s="4" t="s">
        <v>49</v>
      </c>
      <c r="D28" s="250"/>
    </row>
    <row r="29" spans="2:4" x14ac:dyDescent="0.25">
      <c r="B29" s="18" t="s">
        <v>28</v>
      </c>
      <c r="C29" s="4" t="s">
        <v>50</v>
      </c>
      <c r="D29" s="250"/>
    </row>
    <row r="30" spans="2:4" ht="16.5" thickBot="1" x14ac:dyDescent="0.3">
      <c r="B30" s="19" t="s">
        <v>29</v>
      </c>
      <c r="C30" s="12" t="s">
        <v>51</v>
      </c>
      <c r="D30" s="251"/>
    </row>
    <row r="31" spans="2:4" s="1" customFormat="1" ht="16.5" thickBot="1" x14ac:dyDescent="0.3">
      <c r="B31" s="16" t="s">
        <v>30</v>
      </c>
      <c r="C31" s="10" t="s">
        <v>52</v>
      </c>
      <c r="D31" s="248"/>
    </row>
    <row r="32" spans="2:4" s="1" customFormat="1" ht="16.5" thickBot="1" x14ac:dyDescent="0.3">
      <c r="B32" s="21" t="s">
        <v>53</v>
      </c>
      <c r="C32" s="22" t="s">
        <v>54</v>
      </c>
      <c r="D32" s="252"/>
    </row>
    <row r="33" spans="2:4" s="1" customFormat="1" ht="16.5" thickBot="1" x14ac:dyDescent="0.3">
      <c r="B33" s="16" t="s">
        <v>55</v>
      </c>
      <c r="C33" s="10" t="s">
        <v>162</v>
      </c>
      <c r="D33" s="248"/>
    </row>
    <row r="34" spans="2:4" s="1" customFormat="1" ht="16.5" thickBot="1" x14ac:dyDescent="0.3">
      <c r="B34" s="16" t="s">
        <v>57</v>
      </c>
      <c r="C34" s="10" t="s">
        <v>58</v>
      </c>
      <c r="D34" s="248"/>
    </row>
    <row r="35" spans="2:4" s="1" customFormat="1" ht="16.5" thickBot="1" x14ac:dyDescent="0.3">
      <c r="B35" s="16" t="s">
        <v>59</v>
      </c>
      <c r="C35" s="10" t="s">
        <v>138</v>
      </c>
      <c r="D35" s="248">
        <f>D8+D15+D19+D23+D31+D32+D33+D34</f>
        <v>0</v>
      </c>
    </row>
    <row r="36" spans="2:4" s="1" customFormat="1" ht="16.5" thickBot="1" x14ac:dyDescent="0.3">
      <c r="B36" s="16" t="s">
        <v>60</v>
      </c>
      <c r="C36" s="10" t="s">
        <v>61</v>
      </c>
      <c r="D36" s="248">
        <f>SUM(D37:D39)</f>
        <v>0</v>
      </c>
    </row>
    <row r="37" spans="2:4" x14ac:dyDescent="0.25">
      <c r="B37" s="17" t="s">
        <v>62</v>
      </c>
      <c r="C37" s="9" t="s">
        <v>63</v>
      </c>
      <c r="D37" s="249"/>
    </row>
    <row r="38" spans="2:4" x14ac:dyDescent="0.25">
      <c r="B38" s="18" t="s">
        <v>64</v>
      </c>
      <c r="C38" s="4" t="s">
        <v>65</v>
      </c>
      <c r="D38" s="250"/>
    </row>
    <row r="39" spans="2:4" ht="16.5" thickBot="1" x14ac:dyDescent="0.3">
      <c r="B39" s="19" t="s">
        <v>66</v>
      </c>
      <c r="C39" s="12" t="s">
        <v>67</v>
      </c>
      <c r="D39" s="251"/>
    </row>
    <row r="40" spans="2:4" s="1" customFormat="1" ht="16.5" thickBot="1" x14ac:dyDescent="0.3">
      <c r="B40" s="16" t="s">
        <v>68</v>
      </c>
      <c r="C40" s="10" t="s">
        <v>69</v>
      </c>
      <c r="D40" s="248"/>
    </row>
    <row r="41" spans="2:4" s="1" customFormat="1" ht="16.5" thickBot="1" x14ac:dyDescent="0.3">
      <c r="B41" s="16" t="s">
        <v>70</v>
      </c>
      <c r="C41" s="10" t="s">
        <v>71</v>
      </c>
      <c r="D41" s="248"/>
    </row>
    <row r="42" spans="2:4" s="1" customFormat="1" ht="16.5" thickBot="1" x14ac:dyDescent="0.3">
      <c r="B42" s="16" t="s">
        <v>72</v>
      </c>
      <c r="C42" s="10" t="s">
        <v>73</v>
      </c>
      <c r="D42" s="248">
        <f>D43+D44</f>
        <v>0</v>
      </c>
    </row>
    <row r="43" spans="2:4" x14ac:dyDescent="0.25">
      <c r="B43" s="17" t="s">
        <v>74</v>
      </c>
      <c r="C43" s="9" t="s">
        <v>75</v>
      </c>
      <c r="D43" s="249"/>
    </row>
    <row r="44" spans="2:4" ht="16.5" thickBot="1" x14ac:dyDescent="0.3">
      <c r="B44" s="19" t="s">
        <v>76</v>
      </c>
      <c r="C44" s="12" t="s">
        <v>77</v>
      </c>
      <c r="D44" s="251"/>
    </row>
    <row r="45" spans="2:4" s="1" customFormat="1" ht="16.5" thickBot="1" x14ac:dyDescent="0.3">
      <c r="B45" s="16" t="s">
        <v>78</v>
      </c>
      <c r="C45" s="10" t="s">
        <v>79</v>
      </c>
      <c r="D45" s="248"/>
    </row>
    <row r="46" spans="2:4" s="1" customFormat="1" ht="16.5" thickBot="1" x14ac:dyDescent="0.3">
      <c r="B46" s="16" t="s">
        <v>80</v>
      </c>
      <c r="C46" s="10" t="s">
        <v>81</v>
      </c>
      <c r="D46" s="248"/>
    </row>
    <row r="47" spans="2:4" s="1" customFormat="1" ht="16.5" thickBot="1" x14ac:dyDescent="0.3">
      <c r="B47" s="16" t="s">
        <v>82</v>
      </c>
      <c r="C47" s="10" t="s">
        <v>83</v>
      </c>
      <c r="D47" s="248"/>
    </row>
    <row r="48" spans="2:4" s="1" customFormat="1" ht="16.5" thickBot="1" x14ac:dyDescent="0.3">
      <c r="B48" s="16" t="s">
        <v>84</v>
      </c>
      <c r="C48" s="10" t="s">
        <v>85</v>
      </c>
      <c r="D48" s="248">
        <f>D36+D40+D41+D42+D45+D46+D47</f>
        <v>0</v>
      </c>
    </row>
    <row r="49" spans="2:4" s="1" customFormat="1" ht="32.25" thickBot="1" x14ac:dyDescent="0.3">
      <c r="B49" s="16" t="s">
        <v>86</v>
      </c>
      <c r="C49" s="13" t="s">
        <v>87</v>
      </c>
      <c r="D49" s="248">
        <f>D35+D48</f>
        <v>0</v>
      </c>
    </row>
    <row r="51" spans="2:4" x14ac:dyDescent="0.25">
      <c r="B51" s="331" t="s">
        <v>89</v>
      </c>
      <c r="C51" s="331"/>
      <c r="D51" s="331"/>
    </row>
    <row r="52" spans="2:4" ht="16.5" thickBot="1" x14ac:dyDescent="0.3">
      <c r="B52" s="20" t="s">
        <v>90</v>
      </c>
      <c r="C52" s="1"/>
      <c r="D52" s="253"/>
    </row>
    <row r="53" spans="2:4" ht="32.25" thickBot="1" x14ac:dyDescent="0.3">
      <c r="B53" s="26" t="s">
        <v>5</v>
      </c>
      <c r="C53" s="10" t="s">
        <v>91</v>
      </c>
      <c r="D53" s="248" t="s">
        <v>448</v>
      </c>
    </row>
    <row r="54" spans="2:4" ht="16.5" thickBot="1" x14ac:dyDescent="0.3">
      <c r="B54" s="16" t="s">
        <v>4</v>
      </c>
      <c r="C54" s="10" t="s">
        <v>109</v>
      </c>
      <c r="D54" s="248">
        <f>D55+D56+D57+D58+D59+D65</f>
        <v>0</v>
      </c>
    </row>
    <row r="55" spans="2:4" x14ac:dyDescent="0.25">
      <c r="B55" s="23" t="s">
        <v>7</v>
      </c>
      <c r="C55" s="9" t="s">
        <v>92</v>
      </c>
      <c r="D55" s="254"/>
    </row>
    <row r="56" spans="2:4" x14ac:dyDescent="0.25">
      <c r="B56" s="24" t="s">
        <v>8</v>
      </c>
      <c r="C56" s="4" t="s">
        <v>93</v>
      </c>
      <c r="D56" s="255"/>
    </row>
    <row r="57" spans="2:4" x14ac:dyDescent="0.25">
      <c r="B57" s="24" t="s">
        <v>9</v>
      </c>
      <c r="C57" s="4" t="s">
        <v>94</v>
      </c>
      <c r="D57" s="255"/>
    </row>
    <row r="58" spans="2:4" x14ac:dyDescent="0.25">
      <c r="B58" s="24" t="s">
        <v>10</v>
      </c>
      <c r="C58" s="4" t="s">
        <v>95</v>
      </c>
      <c r="D58" s="255"/>
    </row>
    <row r="59" spans="2:4" x14ac:dyDescent="0.25">
      <c r="B59" s="24" t="s">
        <v>11</v>
      </c>
      <c r="C59" s="4" t="s">
        <v>96</v>
      </c>
      <c r="D59" s="255">
        <f>SUM(D60:D64)</f>
        <v>0</v>
      </c>
    </row>
    <row r="60" spans="2:4" x14ac:dyDescent="0.25">
      <c r="B60" s="24" t="s">
        <v>12</v>
      </c>
      <c r="C60" s="25" t="s">
        <v>97</v>
      </c>
      <c r="D60" s="255"/>
    </row>
    <row r="61" spans="2:4" x14ac:dyDescent="0.25">
      <c r="B61" s="24" t="s">
        <v>98</v>
      </c>
      <c r="C61" s="4" t="s">
        <v>104</v>
      </c>
      <c r="D61" s="255"/>
    </row>
    <row r="62" spans="2:4" x14ac:dyDescent="0.25">
      <c r="B62" s="24" t="s">
        <v>99</v>
      </c>
      <c r="C62" s="4" t="s">
        <v>139</v>
      </c>
      <c r="D62" s="255"/>
    </row>
    <row r="63" spans="2:4" x14ac:dyDescent="0.25">
      <c r="B63" s="24" t="s">
        <v>100</v>
      </c>
      <c r="C63" s="4" t="s">
        <v>140</v>
      </c>
      <c r="D63" s="255"/>
    </row>
    <row r="64" spans="2:4" x14ac:dyDescent="0.25">
      <c r="B64" s="24" t="s">
        <v>101</v>
      </c>
      <c r="C64" s="4" t="s">
        <v>141</v>
      </c>
      <c r="D64" s="255"/>
    </row>
    <row r="65" spans="2:4" x14ac:dyDescent="0.25">
      <c r="B65" s="24" t="s">
        <v>102</v>
      </c>
      <c r="C65" s="4" t="s">
        <v>103</v>
      </c>
      <c r="D65" s="255">
        <f>SUM(D66:D67)</f>
        <v>0</v>
      </c>
    </row>
    <row r="66" spans="2:4" x14ac:dyDescent="0.25">
      <c r="B66" s="24" t="s">
        <v>105</v>
      </c>
      <c r="C66" s="4" t="s">
        <v>106</v>
      </c>
      <c r="D66" s="255"/>
    </row>
    <row r="67" spans="2:4" ht="16.5" thickBot="1" x14ac:dyDescent="0.3">
      <c r="B67" s="27" t="s">
        <v>107</v>
      </c>
      <c r="C67" s="12" t="s">
        <v>108</v>
      </c>
      <c r="D67" s="256"/>
    </row>
    <row r="68" spans="2:4" ht="16.5" thickBot="1" x14ac:dyDescent="0.3">
      <c r="B68" s="16" t="s">
        <v>6</v>
      </c>
      <c r="C68" s="10" t="s">
        <v>122</v>
      </c>
      <c r="D68" s="248">
        <f>D69+D71+D73</f>
        <v>0</v>
      </c>
    </row>
    <row r="69" spans="2:4" x14ac:dyDescent="0.25">
      <c r="B69" s="23" t="s">
        <v>13</v>
      </c>
      <c r="C69" s="9" t="s">
        <v>110</v>
      </c>
      <c r="D69" s="254"/>
    </row>
    <row r="70" spans="2:4" x14ac:dyDescent="0.25">
      <c r="B70" s="24" t="s">
        <v>111</v>
      </c>
      <c r="C70" s="4" t="s">
        <v>112</v>
      </c>
      <c r="D70" s="255"/>
    </row>
    <row r="71" spans="2:4" x14ac:dyDescent="0.25">
      <c r="B71" s="24" t="s">
        <v>15</v>
      </c>
      <c r="C71" s="4" t="s">
        <v>113</v>
      </c>
      <c r="D71" s="255"/>
    </row>
    <row r="72" spans="2:4" x14ac:dyDescent="0.25">
      <c r="B72" s="24" t="s">
        <v>114</v>
      </c>
      <c r="C72" s="4" t="s">
        <v>115</v>
      </c>
      <c r="D72" s="255"/>
    </row>
    <row r="73" spans="2:4" x14ac:dyDescent="0.25">
      <c r="B73" s="24" t="s">
        <v>116</v>
      </c>
      <c r="C73" s="4" t="s">
        <v>117</v>
      </c>
      <c r="D73" s="255"/>
    </row>
    <row r="74" spans="2:4" x14ac:dyDescent="0.25">
      <c r="B74" s="24" t="s">
        <v>118</v>
      </c>
      <c r="C74" s="4" t="s">
        <v>119</v>
      </c>
      <c r="D74" s="255"/>
    </row>
    <row r="75" spans="2:4" ht="16.5" thickBot="1" x14ac:dyDescent="0.3">
      <c r="B75" s="27" t="s">
        <v>120</v>
      </c>
      <c r="C75" s="12" t="s">
        <v>121</v>
      </c>
      <c r="D75" s="256"/>
    </row>
    <row r="76" spans="2:4" ht="16.5" thickBot="1" x14ac:dyDescent="0.3">
      <c r="B76" s="16" t="s">
        <v>16</v>
      </c>
      <c r="C76" s="10" t="s">
        <v>123</v>
      </c>
      <c r="D76" s="248">
        <f>D54+D68</f>
        <v>0</v>
      </c>
    </row>
    <row r="77" spans="2:4" ht="16.5" thickBot="1" x14ac:dyDescent="0.3">
      <c r="B77" s="16" t="s">
        <v>21</v>
      </c>
      <c r="C77" s="10" t="s">
        <v>127</v>
      </c>
      <c r="D77" s="248">
        <f>SUM(D78:D80)</f>
        <v>0</v>
      </c>
    </row>
    <row r="78" spans="2:4" x14ac:dyDescent="0.25">
      <c r="B78" s="23" t="s">
        <v>23</v>
      </c>
      <c r="C78" s="9" t="s">
        <v>124</v>
      </c>
      <c r="D78" s="254"/>
    </row>
    <row r="79" spans="2:4" x14ac:dyDescent="0.25">
      <c r="B79" s="24" t="s">
        <v>27</v>
      </c>
      <c r="C79" s="4" t="s">
        <v>125</v>
      </c>
      <c r="D79" s="255"/>
    </row>
    <row r="80" spans="2:4" ht="16.5" thickBot="1" x14ac:dyDescent="0.3">
      <c r="B80" s="27" t="s">
        <v>28</v>
      </c>
      <c r="C80" s="12" t="s">
        <v>126</v>
      </c>
      <c r="D80" s="256"/>
    </row>
    <row r="81" spans="1:4" ht="16.5" thickBot="1" x14ac:dyDescent="0.3">
      <c r="B81" s="30" t="s">
        <v>30</v>
      </c>
      <c r="C81" s="31" t="s">
        <v>128</v>
      </c>
      <c r="D81" s="257"/>
    </row>
    <row r="82" spans="1:4" ht="16.5" thickBot="1" x14ac:dyDescent="0.3">
      <c r="B82" s="16" t="s">
        <v>53</v>
      </c>
      <c r="C82" s="10" t="s">
        <v>131</v>
      </c>
      <c r="D82" s="248">
        <f>D83</f>
        <v>0</v>
      </c>
    </row>
    <row r="83" spans="1:4" ht="16.5" thickBot="1" x14ac:dyDescent="0.3">
      <c r="B83" s="28" t="s">
        <v>129</v>
      </c>
      <c r="C83" s="29" t="s">
        <v>130</v>
      </c>
      <c r="D83" s="258"/>
    </row>
    <row r="84" spans="1:4" ht="16.5" thickBot="1" x14ac:dyDescent="0.3">
      <c r="B84" s="16" t="s">
        <v>55</v>
      </c>
      <c r="C84" s="10" t="s">
        <v>132</v>
      </c>
      <c r="D84" s="248"/>
    </row>
    <row r="85" spans="1:4" ht="16.5" thickBot="1" x14ac:dyDescent="0.3">
      <c r="B85" s="16" t="s">
        <v>57</v>
      </c>
      <c r="C85" s="10" t="s">
        <v>133</v>
      </c>
      <c r="D85" s="248"/>
    </row>
    <row r="86" spans="1:4" ht="16.5" thickBot="1" x14ac:dyDescent="0.3">
      <c r="B86" s="16" t="s">
        <v>134</v>
      </c>
      <c r="C86" s="10" t="s">
        <v>135</v>
      </c>
      <c r="D86" s="248"/>
    </row>
    <row r="87" spans="1:4" ht="16.5" thickBot="1" x14ac:dyDescent="0.3">
      <c r="B87" s="16" t="s">
        <v>60</v>
      </c>
      <c r="C87" s="10" t="s">
        <v>136</v>
      </c>
      <c r="D87" s="248">
        <f>D77+D81+D82+D84+D85+D86</f>
        <v>0</v>
      </c>
    </row>
    <row r="88" spans="1:4" ht="16.5" thickBot="1" x14ac:dyDescent="0.3">
      <c r="B88" s="16" t="s">
        <v>68</v>
      </c>
      <c r="C88" s="10" t="s">
        <v>137</v>
      </c>
      <c r="D88" s="248">
        <f>D76+D87</f>
        <v>0</v>
      </c>
    </row>
    <row r="90" spans="1:4" s="33" customFormat="1" ht="29.25" customHeight="1" x14ac:dyDescent="0.25">
      <c r="A90" s="277"/>
      <c r="B90" s="329" t="s">
        <v>142</v>
      </c>
      <c r="C90" s="329"/>
      <c r="D90" s="329"/>
    </row>
    <row r="91" spans="1:4" ht="16.5" thickBot="1" x14ac:dyDescent="0.3">
      <c r="B91" s="20" t="s">
        <v>143</v>
      </c>
      <c r="C91" s="1"/>
      <c r="D91" s="246"/>
    </row>
    <row r="92" spans="1:4" ht="32.25" thickBot="1" x14ac:dyDescent="0.3">
      <c r="B92" s="16" t="s">
        <v>4</v>
      </c>
      <c r="C92" s="13" t="s">
        <v>144</v>
      </c>
      <c r="D92" s="248">
        <f>D35-D76</f>
        <v>0</v>
      </c>
    </row>
    <row r="93" spans="1:4" ht="32.25" thickBot="1" x14ac:dyDescent="0.3">
      <c r="B93" s="16" t="s">
        <v>6</v>
      </c>
      <c r="C93" s="13" t="s">
        <v>145</v>
      </c>
      <c r="D93" s="248">
        <f>D48-D87</f>
        <v>0</v>
      </c>
    </row>
    <row r="96" spans="1:4" x14ac:dyDescent="0.25">
      <c r="C96" s="278" t="s">
        <v>400</v>
      </c>
    </row>
    <row r="97" spans="3:3" x14ac:dyDescent="0.25">
      <c r="C97" s="2" t="s">
        <v>0</v>
      </c>
    </row>
    <row r="98" spans="3:3" x14ac:dyDescent="0.25">
      <c r="C98" s="2" t="s">
        <v>401</v>
      </c>
    </row>
    <row r="99" spans="3:3" x14ac:dyDescent="0.25">
      <c r="C99" s="2" t="s">
        <v>402</v>
      </c>
    </row>
    <row r="100" spans="3:3" x14ac:dyDescent="0.25">
      <c r="C100" s="2" t="s">
        <v>403</v>
      </c>
    </row>
    <row r="101" spans="3:3" x14ac:dyDescent="0.25">
      <c r="C101" s="2" t="s">
        <v>404</v>
      </c>
    </row>
    <row r="103" spans="3:3" x14ac:dyDescent="0.25">
      <c r="C103" s="2" t="s">
        <v>405</v>
      </c>
    </row>
    <row r="104" spans="3:3" x14ac:dyDescent="0.25">
      <c r="C104" s="2" t="s">
        <v>406</v>
      </c>
    </row>
    <row r="105" spans="3:3" x14ac:dyDescent="0.25">
      <c r="C105" s="2" t="s">
        <v>407</v>
      </c>
    </row>
    <row r="107" spans="3:3" x14ac:dyDescent="0.25">
      <c r="C107" s="2" t="s">
        <v>408</v>
      </c>
    </row>
    <row r="108" spans="3:3" x14ac:dyDescent="0.25">
      <c r="C108" s="308" t="s">
        <v>437</v>
      </c>
    </row>
    <row r="110" spans="3:3" x14ac:dyDescent="0.25">
      <c r="C110" s="2" t="s">
        <v>409</v>
      </c>
    </row>
    <row r="111" spans="3:3" x14ac:dyDescent="0.25">
      <c r="C111" s="2" t="s">
        <v>410</v>
      </c>
    </row>
    <row r="113" spans="3:3" x14ac:dyDescent="0.25">
      <c r="C113" s="2" t="s">
        <v>411</v>
      </c>
    </row>
    <row r="114" spans="3:3" x14ac:dyDescent="0.25">
      <c r="C114" s="308" t="s">
        <v>438</v>
      </c>
    </row>
    <row r="116" spans="3:3" x14ac:dyDescent="0.25">
      <c r="C116" s="2" t="s">
        <v>412</v>
      </c>
    </row>
  </sheetData>
  <mergeCells count="6">
    <mergeCell ref="B90:D90"/>
    <mergeCell ref="B1:D1"/>
    <mergeCell ref="B2:D2"/>
    <mergeCell ref="B3:D3"/>
    <mergeCell ref="B4:D4"/>
    <mergeCell ref="B51:D51"/>
  </mergeCells>
  <pageMargins left="0.70866141732283461" right="0.70866141732283461" top="0.74803149606299213" bottom="0.74803149606299213" header="0.31496062992125984" footer="0.31496062992125984"/>
  <pageSetup paperSize="9" scale="77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7"/>
  <sheetViews>
    <sheetView view="pageLayout" zoomScaleNormal="100" workbookViewId="0">
      <selection activeCell="D5" sqref="D5:K5"/>
    </sheetView>
  </sheetViews>
  <sheetFormatPr defaultRowHeight="15" x14ac:dyDescent="0.25"/>
  <cols>
    <col min="1" max="1" width="5.28515625" style="88" customWidth="1"/>
    <col min="2" max="2" width="13.28515625" style="88" customWidth="1"/>
    <col min="3" max="3" width="35.140625" style="88" customWidth="1"/>
    <col min="4" max="4" width="10.7109375" style="88" customWidth="1"/>
    <col min="5" max="5" width="13.7109375" style="88" customWidth="1"/>
    <col min="6" max="6" width="13.85546875" style="88" customWidth="1"/>
    <col min="7" max="7" width="13.28515625" style="88" customWidth="1"/>
    <col min="8" max="8" width="15.28515625" style="88" customWidth="1"/>
    <col min="9" max="9" width="13.85546875" style="88" customWidth="1"/>
    <col min="10" max="10" width="14.140625" style="88" customWidth="1"/>
    <col min="11" max="11" width="12.42578125" style="88" bestFit="1" customWidth="1"/>
    <col min="12" max="16384" width="9.140625" style="88"/>
  </cols>
  <sheetData>
    <row r="1" spans="1:12" x14ac:dyDescent="0.25">
      <c r="H1" s="345" t="s">
        <v>465</v>
      </c>
      <c r="I1" s="346"/>
      <c r="J1" s="346"/>
      <c r="K1" s="346"/>
    </row>
    <row r="2" spans="1:12" x14ac:dyDescent="0.25">
      <c r="A2" s="84"/>
      <c r="B2" s="84" t="s">
        <v>150</v>
      </c>
      <c r="C2" s="84" t="s">
        <v>173</v>
      </c>
      <c r="D2" s="84" t="s">
        <v>151</v>
      </c>
      <c r="E2" s="84" t="s">
        <v>152</v>
      </c>
      <c r="F2" s="84" t="s">
        <v>153</v>
      </c>
      <c r="G2" s="84" t="s">
        <v>194</v>
      </c>
      <c r="H2" s="84" t="s">
        <v>232</v>
      </c>
      <c r="I2" s="84" t="s">
        <v>233</v>
      </c>
      <c r="J2" s="84" t="s">
        <v>234</v>
      </c>
      <c r="K2" s="84" t="s">
        <v>235</v>
      </c>
      <c r="L2" s="93"/>
    </row>
    <row r="3" spans="1:12" ht="54.75" customHeight="1" x14ac:dyDescent="0.25">
      <c r="A3" s="84">
        <v>1</v>
      </c>
      <c r="B3" s="84"/>
      <c r="C3" s="343" t="s">
        <v>466</v>
      </c>
      <c r="D3" s="344"/>
      <c r="E3" s="344"/>
      <c r="F3" s="344"/>
      <c r="G3" s="344"/>
      <c r="H3" s="344"/>
      <c r="I3" s="344"/>
      <c r="J3" s="344"/>
      <c r="K3" s="344"/>
    </row>
    <row r="4" spans="1:12" ht="84" customHeight="1" x14ac:dyDescent="0.25">
      <c r="A4" s="84">
        <v>2</v>
      </c>
      <c r="B4" s="94" t="s">
        <v>295</v>
      </c>
      <c r="C4" s="95" t="s">
        <v>237</v>
      </c>
      <c r="D4" s="73" t="s">
        <v>161</v>
      </c>
      <c r="E4" s="73" t="s">
        <v>160</v>
      </c>
      <c r="F4" s="73" t="s">
        <v>239</v>
      </c>
      <c r="G4" s="73" t="s">
        <v>240</v>
      </c>
      <c r="H4" s="73" t="s">
        <v>241</v>
      </c>
      <c r="I4" s="73" t="s">
        <v>284</v>
      </c>
      <c r="J4" s="73" t="s">
        <v>285</v>
      </c>
      <c r="K4" s="96" t="s">
        <v>242</v>
      </c>
    </row>
    <row r="5" spans="1:12" ht="28.5" x14ac:dyDescent="0.25">
      <c r="A5" s="84">
        <v>3</v>
      </c>
      <c r="B5" s="97"/>
      <c r="C5" s="95" t="s">
        <v>286</v>
      </c>
      <c r="D5" s="73" t="s">
        <v>513</v>
      </c>
      <c r="E5" s="73" t="s">
        <v>513</v>
      </c>
      <c r="F5" s="73" t="s">
        <v>513</v>
      </c>
      <c r="G5" s="73" t="s">
        <v>513</v>
      </c>
      <c r="H5" s="73" t="s">
        <v>513</v>
      </c>
      <c r="I5" s="73" t="s">
        <v>513</v>
      </c>
      <c r="J5" s="73" t="s">
        <v>513</v>
      </c>
      <c r="K5" s="73" t="s">
        <v>513</v>
      </c>
    </row>
    <row r="6" spans="1:12" x14ac:dyDescent="0.25">
      <c r="A6" s="84">
        <v>4</v>
      </c>
      <c r="B6" s="98" t="s">
        <v>244</v>
      </c>
      <c r="C6" s="99" t="s">
        <v>307</v>
      </c>
      <c r="D6" s="241">
        <v>6.5</v>
      </c>
      <c r="E6" s="241"/>
      <c r="F6" s="293"/>
      <c r="G6" s="293"/>
      <c r="H6" s="293"/>
      <c r="I6" s="293"/>
      <c r="J6" s="294"/>
      <c r="K6" s="234">
        <f>D6+E6+F6+G6+H6+I6+J6</f>
        <v>6.5</v>
      </c>
    </row>
    <row r="7" spans="1:12" s="102" customFormat="1" x14ac:dyDescent="0.25">
      <c r="A7" s="84">
        <v>6</v>
      </c>
      <c r="B7" s="100"/>
      <c r="C7" s="101" t="s">
        <v>290</v>
      </c>
      <c r="D7" s="295">
        <f t="shared" ref="D7:J7" si="0">SUM(D6:D6)</f>
        <v>6.5</v>
      </c>
      <c r="E7" s="295">
        <f t="shared" si="0"/>
        <v>0</v>
      </c>
      <c r="F7" s="295">
        <f t="shared" si="0"/>
        <v>0</v>
      </c>
      <c r="G7" s="295">
        <f t="shared" si="0"/>
        <v>0</v>
      </c>
      <c r="H7" s="295">
        <f t="shared" si="0"/>
        <v>0</v>
      </c>
      <c r="I7" s="295">
        <f t="shared" si="0"/>
        <v>0</v>
      </c>
      <c r="J7" s="296">
        <f t="shared" si="0"/>
        <v>0</v>
      </c>
      <c r="K7" s="234">
        <f t="shared" ref="K7" si="1">D7+E7+F7+G7+H7+I7+J7</f>
        <v>6.5</v>
      </c>
    </row>
    <row r="8" spans="1:12" x14ac:dyDescent="0.25">
      <c r="A8" s="84">
        <v>7</v>
      </c>
      <c r="B8" s="98"/>
      <c r="C8" s="99" t="s">
        <v>274</v>
      </c>
      <c r="D8" s="243">
        <f t="shared" ref="D8:K8" si="2">SUMIF($B6:$B6,"kötelező",D6:D6)</f>
        <v>6.5</v>
      </c>
      <c r="E8" s="243">
        <f t="shared" si="2"/>
        <v>0</v>
      </c>
      <c r="F8" s="243">
        <f t="shared" si="2"/>
        <v>0</v>
      </c>
      <c r="G8" s="243">
        <f t="shared" si="2"/>
        <v>0</v>
      </c>
      <c r="H8" s="243">
        <f t="shared" si="2"/>
        <v>0</v>
      </c>
      <c r="I8" s="243">
        <f t="shared" si="2"/>
        <v>0</v>
      </c>
      <c r="J8" s="243">
        <f t="shared" si="2"/>
        <v>0</v>
      </c>
      <c r="K8" s="243">
        <f t="shared" si="2"/>
        <v>6.5</v>
      </c>
    </row>
    <row r="9" spans="1:12" x14ac:dyDescent="0.25">
      <c r="A9" s="84">
        <v>8</v>
      </c>
      <c r="B9" s="98"/>
      <c r="C9" s="99" t="s">
        <v>275</v>
      </c>
      <c r="D9" s="243">
        <f t="shared" ref="D9:K9" si="3">SUMIF($B6:$B6,"nem kötelező",D6:D6)</f>
        <v>0</v>
      </c>
      <c r="E9" s="243">
        <f t="shared" si="3"/>
        <v>0</v>
      </c>
      <c r="F9" s="243">
        <f t="shared" si="3"/>
        <v>0</v>
      </c>
      <c r="G9" s="243">
        <f t="shared" si="3"/>
        <v>0</v>
      </c>
      <c r="H9" s="243">
        <f t="shared" si="3"/>
        <v>0</v>
      </c>
      <c r="I9" s="243">
        <f t="shared" si="3"/>
        <v>0</v>
      </c>
      <c r="J9" s="243">
        <f t="shared" si="3"/>
        <v>0</v>
      </c>
      <c r="K9" s="243">
        <f t="shared" si="3"/>
        <v>0</v>
      </c>
    </row>
    <row r="10" spans="1:12" x14ac:dyDescent="0.25"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7" spans="5:5" x14ac:dyDescent="0.25">
      <c r="E17" s="88" t="s">
        <v>308</v>
      </c>
    </row>
  </sheetData>
  <mergeCells count="2">
    <mergeCell ref="C3:K3"/>
    <mergeCell ref="H1:K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7"/>
  <sheetViews>
    <sheetView view="pageLayout" zoomScaleNormal="100" workbookViewId="0">
      <selection activeCell="E24" sqref="E24"/>
    </sheetView>
  </sheetViews>
  <sheetFormatPr defaultRowHeight="15" x14ac:dyDescent="0.25"/>
  <cols>
    <col min="1" max="1" width="5.28515625" style="80" customWidth="1"/>
    <col min="2" max="2" width="13.28515625" style="80" customWidth="1"/>
    <col min="3" max="3" width="28" style="80" customWidth="1"/>
    <col min="4" max="11" width="16" style="80" customWidth="1"/>
    <col min="12" max="12" width="0" style="79" hidden="1" customWidth="1"/>
    <col min="13" max="16384" width="9.140625" style="80"/>
  </cols>
  <sheetData>
    <row r="1" spans="1:12" x14ac:dyDescent="0.25">
      <c r="I1" s="70"/>
      <c r="J1" s="70"/>
      <c r="K1" s="141" t="s">
        <v>467</v>
      </c>
    </row>
    <row r="2" spans="1:12" x14ac:dyDescent="0.25">
      <c r="A2" s="69"/>
      <c r="B2" s="69"/>
      <c r="C2" s="69" t="s">
        <v>150</v>
      </c>
      <c r="D2" s="69" t="s">
        <v>173</v>
      </c>
      <c r="E2" s="69" t="s">
        <v>152</v>
      </c>
      <c r="F2" s="69" t="s">
        <v>194</v>
      </c>
      <c r="G2" s="69" t="s">
        <v>233</v>
      </c>
      <c r="H2" s="69" t="s">
        <v>235</v>
      </c>
      <c r="I2" s="69" t="s">
        <v>292</v>
      </c>
      <c r="J2" s="69" t="s">
        <v>293</v>
      </c>
      <c r="K2" s="69" t="s">
        <v>294</v>
      </c>
    </row>
    <row r="3" spans="1:12" ht="18.75" x14ac:dyDescent="0.25">
      <c r="A3" s="69">
        <v>1</v>
      </c>
      <c r="B3" s="69"/>
      <c r="C3" s="340" t="s">
        <v>468</v>
      </c>
      <c r="D3" s="340"/>
      <c r="E3" s="340"/>
      <c r="F3" s="340"/>
      <c r="G3" s="340"/>
      <c r="H3" s="340"/>
      <c r="I3" s="340"/>
      <c r="J3" s="340"/>
      <c r="K3" s="340"/>
    </row>
    <row r="4" spans="1:12" s="274" customFormat="1" ht="57" customHeight="1" x14ac:dyDescent="0.2">
      <c r="A4" s="269">
        <v>2</v>
      </c>
      <c r="B4" s="270" t="s">
        <v>295</v>
      </c>
      <c r="C4" s="271" t="s">
        <v>237</v>
      </c>
      <c r="D4" s="272" t="s">
        <v>161</v>
      </c>
      <c r="E4" s="272" t="s">
        <v>160</v>
      </c>
      <c r="F4" s="272" t="s">
        <v>239</v>
      </c>
      <c r="G4" s="272" t="s">
        <v>240</v>
      </c>
      <c r="H4" s="272" t="s">
        <v>241</v>
      </c>
      <c r="I4" s="272" t="s">
        <v>442</v>
      </c>
      <c r="J4" s="272" t="s">
        <v>285</v>
      </c>
      <c r="K4" s="272" t="s">
        <v>242</v>
      </c>
      <c r="L4" s="273" t="s">
        <v>296</v>
      </c>
    </row>
    <row r="5" spans="1:12" ht="30" x14ac:dyDescent="0.25">
      <c r="A5" s="69">
        <v>3</v>
      </c>
      <c r="B5" s="82"/>
      <c r="C5" s="74" t="s">
        <v>286</v>
      </c>
      <c r="D5" s="73" t="s">
        <v>513</v>
      </c>
      <c r="E5" s="73" t="s">
        <v>513</v>
      </c>
      <c r="F5" s="73" t="s">
        <v>513</v>
      </c>
      <c r="G5" s="73" t="s">
        <v>513</v>
      </c>
      <c r="H5" s="73" t="s">
        <v>513</v>
      </c>
      <c r="I5" s="73" t="s">
        <v>513</v>
      </c>
      <c r="J5" s="73" t="s">
        <v>513</v>
      </c>
      <c r="K5" s="73" t="s">
        <v>513</v>
      </c>
      <c r="L5" s="83" t="s">
        <v>297</v>
      </c>
    </row>
    <row r="6" spans="1:12" s="88" customFormat="1" x14ac:dyDescent="0.25">
      <c r="A6" s="84">
        <v>4</v>
      </c>
      <c r="B6" s="127" t="s">
        <v>244</v>
      </c>
      <c r="C6" s="129" t="s">
        <v>384</v>
      </c>
      <c r="D6" s="231">
        <v>1255</v>
      </c>
      <c r="E6" s="231"/>
      <c r="F6" s="232">
        <f>232+956+166.9</f>
        <v>1354.9</v>
      </c>
      <c r="G6" s="232"/>
      <c r="H6" s="232"/>
      <c r="I6" s="232"/>
      <c r="J6" s="233"/>
      <c r="K6" s="234">
        <f t="shared" ref="K6:K13" si="0">D6+E6+F6+G6+H6+I6+J6</f>
        <v>2609.9</v>
      </c>
      <c r="L6" s="87">
        <v>350</v>
      </c>
    </row>
    <row r="7" spans="1:12" s="88" customFormat="1" x14ac:dyDescent="0.25">
      <c r="A7" s="84">
        <v>6</v>
      </c>
      <c r="B7" s="127" t="s">
        <v>250</v>
      </c>
      <c r="C7" s="129" t="s">
        <v>385</v>
      </c>
      <c r="D7" s="231"/>
      <c r="E7" s="231"/>
      <c r="F7" s="232"/>
      <c r="G7" s="232"/>
      <c r="H7" s="232"/>
      <c r="I7" s="232"/>
      <c r="J7" s="233"/>
      <c r="K7" s="234">
        <f t="shared" si="0"/>
        <v>0</v>
      </c>
      <c r="L7" s="87"/>
    </row>
    <row r="8" spans="1:12" s="88" customFormat="1" x14ac:dyDescent="0.25">
      <c r="A8" s="84">
        <v>7</v>
      </c>
      <c r="B8" s="127" t="s">
        <v>250</v>
      </c>
      <c r="C8" s="129" t="s">
        <v>386</v>
      </c>
      <c r="D8" s="231">
        <v>23</v>
      </c>
      <c r="E8" s="231"/>
      <c r="F8" s="232"/>
      <c r="G8" s="232"/>
      <c r="H8" s="232"/>
      <c r="I8" s="232"/>
      <c r="J8" s="233"/>
      <c r="K8" s="234">
        <f t="shared" si="0"/>
        <v>23</v>
      </c>
      <c r="L8" s="87">
        <v>13</v>
      </c>
    </row>
    <row r="9" spans="1:12" s="88" customFormat="1" x14ac:dyDescent="0.25">
      <c r="A9" s="84">
        <v>8</v>
      </c>
      <c r="B9" s="127" t="s">
        <v>250</v>
      </c>
      <c r="C9" s="129" t="s">
        <v>387</v>
      </c>
      <c r="D9" s="231">
        <v>348</v>
      </c>
      <c r="E9" s="231"/>
      <c r="F9" s="232"/>
      <c r="G9" s="232"/>
      <c r="H9" s="232"/>
      <c r="I9" s="232"/>
      <c r="J9" s="233"/>
      <c r="K9" s="234">
        <f t="shared" si="0"/>
        <v>348</v>
      </c>
      <c r="L9" s="87"/>
    </row>
    <row r="10" spans="1:12" s="88" customFormat="1" x14ac:dyDescent="0.25">
      <c r="A10" s="84">
        <v>9</v>
      </c>
      <c r="B10" s="127" t="s">
        <v>250</v>
      </c>
      <c r="C10" s="129" t="s">
        <v>431</v>
      </c>
      <c r="D10" s="231"/>
      <c r="E10" s="231"/>
      <c r="F10" s="232"/>
      <c r="G10" s="232"/>
      <c r="H10" s="232"/>
      <c r="I10" s="232"/>
      <c r="J10" s="233"/>
      <c r="K10" s="234">
        <f t="shared" si="0"/>
        <v>0</v>
      </c>
      <c r="L10" s="87"/>
    </row>
    <row r="11" spans="1:12" s="88" customFormat="1" x14ac:dyDescent="0.25">
      <c r="A11" s="84">
        <v>10</v>
      </c>
      <c r="B11" s="127" t="s">
        <v>250</v>
      </c>
      <c r="C11" s="129" t="s">
        <v>432</v>
      </c>
      <c r="D11" s="231"/>
      <c r="E11" s="231"/>
      <c r="F11" s="232"/>
      <c r="G11" s="232"/>
      <c r="H11" s="232"/>
      <c r="I11" s="232">
        <v>9979.01</v>
      </c>
      <c r="J11" s="233"/>
      <c r="K11" s="234">
        <f t="shared" si="0"/>
        <v>9979.01</v>
      </c>
      <c r="L11" s="87"/>
    </row>
    <row r="12" spans="1:12" s="88" customFormat="1" x14ac:dyDescent="0.25">
      <c r="A12" s="84">
        <v>11</v>
      </c>
      <c r="B12" s="127" t="s">
        <v>250</v>
      </c>
      <c r="C12" s="129" t="s">
        <v>441</v>
      </c>
      <c r="D12" s="231"/>
      <c r="E12" s="231"/>
      <c r="F12" s="232">
        <v>351</v>
      </c>
      <c r="G12" s="232"/>
      <c r="H12" s="232"/>
      <c r="I12" s="232">
        <v>701.66399999999999</v>
      </c>
      <c r="J12" s="233"/>
      <c r="K12" s="234">
        <f t="shared" si="0"/>
        <v>1052.664</v>
      </c>
      <c r="L12" s="87"/>
    </row>
    <row r="13" spans="1:12" s="88" customFormat="1" x14ac:dyDescent="0.25">
      <c r="A13" s="84">
        <v>12</v>
      </c>
      <c r="B13" s="127" t="s">
        <v>250</v>
      </c>
      <c r="C13" s="129" t="s">
        <v>388</v>
      </c>
      <c r="D13" s="231">
        <v>2540</v>
      </c>
      <c r="E13" s="231"/>
      <c r="F13" s="232"/>
      <c r="G13" s="232"/>
      <c r="H13" s="232">
        <v>258</v>
      </c>
      <c r="I13" s="232"/>
      <c r="J13" s="233"/>
      <c r="K13" s="234">
        <f t="shared" si="0"/>
        <v>2798</v>
      </c>
      <c r="L13" s="87"/>
    </row>
    <row r="14" spans="1:12" ht="15.75" x14ac:dyDescent="0.25">
      <c r="A14" s="84">
        <v>13</v>
      </c>
      <c r="B14" s="69"/>
      <c r="C14" s="74" t="s">
        <v>290</v>
      </c>
      <c r="D14" s="238">
        <f t="shared" ref="D14:K14" si="1">SUM(D6:D13)</f>
        <v>4166</v>
      </c>
      <c r="E14" s="238">
        <f t="shared" si="1"/>
        <v>0</v>
      </c>
      <c r="F14" s="238">
        <f t="shared" si="1"/>
        <v>1705.9</v>
      </c>
      <c r="G14" s="238">
        <f t="shared" si="1"/>
        <v>0</v>
      </c>
      <c r="H14" s="238">
        <f t="shared" si="1"/>
        <v>258</v>
      </c>
      <c r="I14" s="238">
        <f t="shared" si="1"/>
        <v>10680.674000000001</v>
      </c>
      <c r="J14" s="238">
        <f t="shared" si="1"/>
        <v>0</v>
      </c>
      <c r="K14" s="238">
        <f t="shared" si="1"/>
        <v>16810.574000000001</v>
      </c>
      <c r="L14" s="89"/>
    </row>
    <row r="15" spans="1:12" x14ac:dyDescent="0.25">
      <c r="A15" s="84">
        <v>14</v>
      </c>
      <c r="B15" s="90"/>
      <c r="C15" s="91" t="s">
        <v>274</v>
      </c>
      <c r="D15" s="239">
        <f t="shared" ref="D15:K15" si="2">SUMIF($B6:$B13,"kötelező",D6:D13)</f>
        <v>1255</v>
      </c>
      <c r="E15" s="239">
        <f t="shared" si="2"/>
        <v>0</v>
      </c>
      <c r="F15" s="239">
        <f t="shared" si="2"/>
        <v>1354.9</v>
      </c>
      <c r="G15" s="239">
        <f t="shared" si="2"/>
        <v>0</v>
      </c>
      <c r="H15" s="239">
        <f t="shared" si="2"/>
        <v>0</v>
      </c>
      <c r="I15" s="239">
        <f t="shared" si="2"/>
        <v>0</v>
      </c>
      <c r="J15" s="239">
        <f t="shared" si="2"/>
        <v>0</v>
      </c>
      <c r="K15" s="239">
        <f t="shared" si="2"/>
        <v>2609.9</v>
      </c>
      <c r="L15" s="89"/>
    </row>
    <row r="16" spans="1:12" x14ac:dyDescent="0.25">
      <c r="A16" s="84">
        <v>15</v>
      </c>
      <c r="B16" s="90"/>
      <c r="C16" s="91" t="s">
        <v>275</v>
      </c>
      <c r="D16" s="239">
        <f t="shared" ref="D16:K16" si="3">SUMIF($B6:$B13,"nem kötelező",D6:D13)</f>
        <v>2911</v>
      </c>
      <c r="E16" s="239">
        <f t="shared" si="3"/>
        <v>0</v>
      </c>
      <c r="F16" s="239">
        <f t="shared" si="3"/>
        <v>351</v>
      </c>
      <c r="G16" s="239">
        <f t="shared" si="3"/>
        <v>0</v>
      </c>
      <c r="H16" s="239">
        <f t="shared" si="3"/>
        <v>258</v>
      </c>
      <c r="I16" s="239">
        <f t="shared" si="3"/>
        <v>10680.674000000001</v>
      </c>
      <c r="J16" s="239">
        <f t="shared" si="3"/>
        <v>0</v>
      </c>
      <c r="K16" s="239">
        <f t="shared" si="3"/>
        <v>14200.674000000001</v>
      </c>
      <c r="L16" s="89"/>
    </row>
    <row r="17" spans="2:11" x14ac:dyDescent="0.25">
      <c r="B17" s="92"/>
      <c r="C17" s="92"/>
      <c r="D17" s="92"/>
      <c r="E17" s="92"/>
      <c r="F17" s="92"/>
      <c r="G17" s="92"/>
      <c r="H17" s="92"/>
      <c r="I17" s="92"/>
      <c r="J17" s="92"/>
      <c r="K17" s="92"/>
    </row>
  </sheetData>
  <mergeCells count="1">
    <mergeCell ref="C3:K3"/>
  </mergeCells>
  <printOptions horizontalCentered="1"/>
  <pageMargins left="0.70866141732283472" right="0.1640625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02"/>
  <sheetViews>
    <sheetView view="pageBreakPreview" zoomScaleNormal="100" zoomScaleSheetLayoutView="100" workbookViewId="0">
      <pane xSplit="3" ySplit="5" topLeftCell="D75" activePane="bottomRight" state="frozen"/>
      <selection pane="topRight" activeCell="D1" sqref="D1"/>
      <selection pane="bottomLeft" activeCell="A6" sqref="A6"/>
      <selection pane="bottomRight" activeCell="N20" sqref="N20"/>
    </sheetView>
  </sheetViews>
  <sheetFormatPr defaultRowHeight="15" x14ac:dyDescent="0.25"/>
  <cols>
    <col min="1" max="1" width="6" style="297" customWidth="1"/>
    <col min="2" max="2" width="15" style="113" customWidth="1"/>
    <col min="3" max="3" width="63.5703125" style="113" customWidth="1"/>
    <col min="4" max="4" width="12.42578125" style="113" bestFit="1" customWidth="1"/>
    <col min="5" max="5" width="13.28515625" style="113" customWidth="1"/>
    <col min="6" max="6" width="16.28515625" style="113" bestFit="1" customWidth="1"/>
    <col min="7" max="7" width="14.5703125" style="113" customWidth="1"/>
    <col min="8" max="8" width="13.5703125" style="113" customWidth="1"/>
    <col min="9" max="9" width="12.28515625" style="113" customWidth="1"/>
    <col min="10" max="11" width="13.7109375" style="113" customWidth="1"/>
    <col min="12" max="12" width="14.85546875" style="113" customWidth="1"/>
    <col min="13" max="14" width="12.28515625" style="113" customWidth="1"/>
    <col min="15" max="15" width="13" style="113" customWidth="1"/>
    <col min="16" max="16" width="14.28515625" style="113" bestFit="1" customWidth="1"/>
    <col min="17" max="17" width="17" style="113" bestFit="1" customWidth="1"/>
    <col min="18" max="18" width="16.42578125" style="113" customWidth="1"/>
    <col min="19" max="20" width="12.28515625" style="113" hidden="1" customWidth="1"/>
    <col min="21" max="21" width="10.140625" style="113" bestFit="1" customWidth="1"/>
    <col min="22" max="16384" width="9.140625" style="113"/>
  </cols>
  <sheetData>
    <row r="1" spans="1:20" x14ac:dyDescent="0.25">
      <c r="N1" s="349" t="s">
        <v>469</v>
      </c>
      <c r="O1" s="349"/>
      <c r="P1" s="349"/>
      <c r="Q1" s="349"/>
      <c r="R1" s="275"/>
    </row>
    <row r="2" spans="1:20" x14ac:dyDescent="0.25">
      <c r="A2" s="298"/>
      <c r="B2" s="109" t="s">
        <v>150</v>
      </c>
      <c r="C2" s="109" t="s">
        <v>173</v>
      </c>
      <c r="D2" s="109" t="s">
        <v>151</v>
      </c>
      <c r="E2" s="109" t="s">
        <v>152</v>
      </c>
      <c r="F2" s="109" t="s">
        <v>153</v>
      </c>
      <c r="G2" s="109" t="s">
        <v>194</v>
      </c>
      <c r="H2" s="109" t="s">
        <v>232</v>
      </c>
      <c r="I2" s="109" t="s">
        <v>233</v>
      </c>
      <c r="J2" s="109" t="s">
        <v>234</v>
      </c>
      <c r="K2" s="109"/>
      <c r="L2" s="109" t="s">
        <v>235</v>
      </c>
      <c r="M2" s="109" t="s">
        <v>309</v>
      </c>
      <c r="N2" s="109" t="s">
        <v>292</v>
      </c>
      <c r="O2" s="109" t="s">
        <v>310</v>
      </c>
      <c r="P2" s="109" t="s">
        <v>293</v>
      </c>
      <c r="Q2" s="109" t="s">
        <v>311</v>
      </c>
      <c r="R2" s="109" t="s">
        <v>294</v>
      </c>
      <c r="S2" s="143"/>
      <c r="T2" s="143"/>
    </row>
    <row r="3" spans="1:20" ht="48" customHeight="1" x14ac:dyDescent="0.25">
      <c r="A3" s="299">
        <v>1</v>
      </c>
      <c r="B3" s="109"/>
      <c r="C3" s="347" t="s">
        <v>470</v>
      </c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144"/>
      <c r="T3" s="144"/>
    </row>
    <row r="4" spans="1:20" ht="72.75" customHeight="1" x14ac:dyDescent="0.25">
      <c r="A4" s="299">
        <v>2</v>
      </c>
      <c r="B4" s="145" t="s">
        <v>236</v>
      </c>
      <c r="C4" s="146" t="s">
        <v>237</v>
      </c>
      <c r="D4" s="147" t="s">
        <v>92</v>
      </c>
      <c r="E4" s="147" t="s">
        <v>312</v>
      </c>
      <c r="F4" s="147" t="s">
        <v>94</v>
      </c>
      <c r="G4" s="147" t="s">
        <v>313</v>
      </c>
      <c r="H4" s="147" t="s">
        <v>314</v>
      </c>
      <c r="I4" s="147" t="s">
        <v>315</v>
      </c>
      <c r="J4" s="147" t="s">
        <v>502</v>
      </c>
      <c r="K4" s="147" t="s">
        <v>393</v>
      </c>
      <c r="L4" s="147" t="s">
        <v>110</v>
      </c>
      <c r="M4" s="147" t="s">
        <v>113</v>
      </c>
      <c r="N4" s="147" t="s">
        <v>316</v>
      </c>
      <c r="O4" s="147" t="s">
        <v>317</v>
      </c>
      <c r="P4" s="147" t="s">
        <v>278</v>
      </c>
      <c r="Q4" s="147" t="s">
        <v>504</v>
      </c>
      <c r="R4" s="147" t="s">
        <v>318</v>
      </c>
      <c r="S4" s="148"/>
      <c r="T4" s="148"/>
    </row>
    <row r="5" spans="1:20" ht="30" x14ac:dyDescent="0.25">
      <c r="A5" s="299">
        <v>3</v>
      </c>
      <c r="B5" s="145"/>
      <c r="C5" s="146" t="s">
        <v>319</v>
      </c>
      <c r="D5" s="149" t="s">
        <v>471</v>
      </c>
      <c r="E5" s="149" t="s">
        <v>471</v>
      </c>
      <c r="F5" s="149" t="s">
        <v>471</v>
      </c>
      <c r="G5" s="149" t="s">
        <v>471</v>
      </c>
      <c r="H5" s="149" t="s">
        <v>471</v>
      </c>
      <c r="I5" s="149" t="s">
        <v>471</v>
      </c>
      <c r="J5" s="149" t="s">
        <v>471</v>
      </c>
      <c r="K5" s="149" t="s">
        <v>471</v>
      </c>
      <c r="L5" s="149" t="s">
        <v>471</v>
      </c>
      <c r="M5" s="149" t="s">
        <v>471</v>
      </c>
      <c r="N5" s="149" t="s">
        <v>471</v>
      </c>
      <c r="O5" s="149" t="s">
        <v>471</v>
      </c>
      <c r="P5" s="149" t="s">
        <v>503</v>
      </c>
      <c r="Q5" s="149">
        <f>-----------------------------------------------------------------------------------------------------------------------------------------'3.1 Önk bev.'!E699</f>
        <v>0</v>
      </c>
      <c r="R5" s="149" t="s">
        <v>471</v>
      </c>
      <c r="S5" s="149" t="s">
        <v>472</v>
      </c>
      <c r="T5" s="149" t="s">
        <v>243</v>
      </c>
    </row>
    <row r="6" spans="1:20" x14ac:dyDescent="0.25">
      <c r="A6" s="299">
        <v>4</v>
      </c>
      <c r="B6" s="109" t="s">
        <v>250</v>
      </c>
      <c r="C6" s="110" t="s">
        <v>320</v>
      </c>
      <c r="D6" s="216">
        <v>350</v>
      </c>
      <c r="E6" s="216"/>
      <c r="F6" s="216">
        <v>550</v>
      </c>
      <c r="G6" s="216"/>
      <c r="H6" s="216">
        <v>100</v>
      </c>
      <c r="I6" s="216"/>
      <c r="J6" s="216"/>
      <c r="K6" s="216"/>
      <c r="L6" s="216"/>
      <c r="M6" s="216"/>
      <c r="N6" s="216"/>
      <c r="O6" s="216"/>
      <c r="P6" s="217">
        <f>O6+N6+M6+L6+J6+H6+G6+F6+E6+D6+I6</f>
        <v>1000</v>
      </c>
      <c r="Q6" s="218"/>
      <c r="R6" s="218"/>
      <c r="S6" s="112"/>
      <c r="T6" s="112">
        <v>4836</v>
      </c>
    </row>
    <row r="7" spans="1:20" x14ac:dyDescent="0.25">
      <c r="A7" s="299">
        <v>5</v>
      </c>
      <c r="B7" s="109" t="s">
        <v>244</v>
      </c>
      <c r="C7" s="110" t="s">
        <v>366</v>
      </c>
      <c r="D7" s="216">
        <v>15859.5</v>
      </c>
      <c r="E7" s="216">
        <v>3115</v>
      </c>
      <c r="F7" s="216">
        <v>1131</v>
      </c>
      <c r="G7" s="216"/>
      <c r="H7" s="216"/>
      <c r="I7" s="216"/>
      <c r="J7" s="216"/>
      <c r="K7" s="216"/>
      <c r="L7" s="216">
        <v>50</v>
      </c>
      <c r="M7" s="216"/>
      <c r="N7" s="216"/>
      <c r="O7" s="216"/>
      <c r="P7" s="217">
        <f>O7+N7+M7+L7+J7+H7+G7+F7+E7+D7+I7</f>
        <v>20155.5</v>
      </c>
      <c r="Q7" s="218"/>
      <c r="R7" s="218"/>
      <c r="S7" s="112"/>
      <c r="T7" s="112"/>
    </row>
    <row r="8" spans="1:20" x14ac:dyDescent="0.25">
      <c r="A8" s="299">
        <v>7</v>
      </c>
      <c r="B8" s="109" t="s">
        <v>244</v>
      </c>
      <c r="C8" s="110" t="s">
        <v>491</v>
      </c>
      <c r="D8" s="216"/>
      <c r="E8" s="216"/>
      <c r="F8" s="216"/>
      <c r="G8" s="216"/>
      <c r="H8" s="216"/>
      <c r="I8" s="216"/>
      <c r="J8" s="216"/>
      <c r="K8" s="216"/>
      <c r="L8" s="216"/>
      <c r="M8" s="216">
        <v>5200</v>
      </c>
      <c r="N8" s="216"/>
      <c r="O8" s="216"/>
      <c r="P8" s="217">
        <f>O8+N8+M8+L8+J8+H8+G8+F8+E8+D8+I8</f>
        <v>5200</v>
      </c>
      <c r="Q8" s="218"/>
      <c r="R8" s="218"/>
      <c r="S8" s="112"/>
      <c r="T8" s="112"/>
    </row>
    <row r="9" spans="1:20" x14ac:dyDescent="0.25">
      <c r="A9" s="299"/>
      <c r="B9" s="109" t="s">
        <v>250</v>
      </c>
      <c r="C9" s="110" t="s">
        <v>526</v>
      </c>
      <c r="D9" s="216"/>
      <c r="E9" s="216"/>
      <c r="F9" s="216"/>
      <c r="G9" s="216"/>
      <c r="H9" s="216"/>
      <c r="I9" s="216"/>
      <c r="J9" s="216"/>
      <c r="K9" s="216"/>
      <c r="L9" s="216">
        <v>1300</v>
      </c>
      <c r="M9" s="216"/>
      <c r="N9" s="216"/>
      <c r="O9" s="216"/>
      <c r="P9" s="217">
        <f t="shared" ref="P9:P11" si="0">O9+N9+M9+L9+J9+H9+G9+F9+E9+D9+I9</f>
        <v>1300</v>
      </c>
      <c r="Q9" s="218"/>
      <c r="R9" s="218"/>
      <c r="S9" s="112"/>
      <c r="T9" s="112"/>
    </row>
    <row r="10" spans="1:20" ht="15.75" x14ac:dyDescent="0.25">
      <c r="A10" s="299"/>
      <c r="B10" s="109" t="s">
        <v>250</v>
      </c>
      <c r="C10" s="110" t="s">
        <v>527</v>
      </c>
      <c r="D10" s="216"/>
      <c r="E10" s="216"/>
      <c r="F10" s="216"/>
      <c r="G10" s="216"/>
      <c r="H10" s="216"/>
      <c r="I10" s="216"/>
      <c r="J10" s="216"/>
      <c r="K10" s="216"/>
      <c r="L10" s="216"/>
      <c r="M10" s="216">
        <v>1236</v>
      </c>
      <c r="N10" s="216"/>
      <c r="O10" s="216"/>
      <c r="P10" s="217">
        <f>O10+N10+M10+L10+J10+H10+G10+F10+E10+D10+I10</f>
        <v>1236</v>
      </c>
      <c r="Q10" s="218"/>
      <c r="R10" s="218"/>
      <c r="S10" s="112"/>
      <c r="T10" s="112"/>
    </row>
    <row r="11" spans="1:20" ht="15.75" x14ac:dyDescent="0.25">
      <c r="A11" s="299"/>
      <c r="B11" s="109" t="s">
        <v>244</v>
      </c>
      <c r="C11" s="110" t="s">
        <v>528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>
        <v>1307</v>
      </c>
      <c r="N11" s="216"/>
      <c r="O11" s="216"/>
      <c r="P11" s="217">
        <f t="shared" si="0"/>
        <v>1307</v>
      </c>
      <c r="Q11" s="218"/>
      <c r="R11" s="218"/>
      <c r="S11" s="112"/>
      <c r="T11" s="112"/>
    </row>
    <row r="12" spans="1:20" x14ac:dyDescent="0.25">
      <c r="A12" s="299">
        <v>7.6666666666666696</v>
      </c>
      <c r="B12" s="109" t="s">
        <v>244</v>
      </c>
      <c r="C12" s="110" t="s">
        <v>444</v>
      </c>
      <c r="D12" s="216"/>
      <c r="E12" s="216"/>
      <c r="F12" s="216"/>
      <c r="G12" s="216"/>
      <c r="H12" s="216"/>
      <c r="I12" s="216"/>
      <c r="J12" s="216">
        <v>1000</v>
      </c>
      <c r="K12" s="216"/>
      <c r="L12" s="216"/>
      <c r="M12" s="216"/>
      <c r="N12" s="216"/>
      <c r="O12" s="216"/>
      <c r="P12" s="217">
        <f>O12+N12+M12+L12+J12+H12+G12+F12+E12+D12+I12</f>
        <v>1000</v>
      </c>
      <c r="Q12" s="218"/>
      <c r="R12" s="218"/>
      <c r="S12" s="112"/>
      <c r="T12" s="112"/>
    </row>
    <row r="13" spans="1:20" x14ac:dyDescent="0.25">
      <c r="A13" s="299"/>
      <c r="B13" s="109" t="s">
        <v>244</v>
      </c>
      <c r="C13" s="110" t="s">
        <v>542</v>
      </c>
      <c r="D13" s="216"/>
      <c r="E13" s="216"/>
      <c r="F13" s="216"/>
      <c r="G13" s="216"/>
      <c r="H13" s="216"/>
      <c r="I13" s="216"/>
      <c r="J13" s="216"/>
      <c r="K13" s="216"/>
      <c r="L13" s="216"/>
      <c r="M13" s="216">
        <v>570</v>
      </c>
      <c r="N13" s="216"/>
      <c r="O13" s="216"/>
      <c r="P13" s="217">
        <f>O13+N13+M13+L13+J13+H13+G13+F13+E13+D13+I13</f>
        <v>570</v>
      </c>
      <c r="Q13" s="218"/>
      <c r="R13" s="218"/>
      <c r="S13" s="112"/>
      <c r="T13" s="112"/>
    </row>
    <row r="14" spans="1:20" x14ac:dyDescent="0.25">
      <c r="A14" s="299">
        <v>8.8095238095238102</v>
      </c>
      <c r="B14" s="109" t="s">
        <v>244</v>
      </c>
      <c r="C14" s="110" t="s">
        <v>321</v>
      </c>
      <c r="D14" s="219"/>
      <c r="E14" s="219"/>
      <c r="F14" s="220">
        <v>30</v>
      </c>
      <c r="G14" s="219"/>
      <c r="H14" s="219"/>
      <c r="I14" s="219"/>
      <c r="J14" s="219"/>
      <c r="K14" s="219"/>
      <c r="L14" s="219"/>
      <c r="M14" s="219"/>
      <c r="N14" s="219"/>
      <c r="O14" s="219"/>
      <c r="P14" s="217">
        <f t="shared" ref="P14:P65" si="1">O14+N14+M14+L14+J14+H14+G14+F14+E14+D14+I14</f>
        <v>30</v>
      </c>
      <c r="Q14" s="218"/>
      <c r="R14" s="218"/>
      <c r="S14" s="112"/>
      <c r="T14" s="112">
        <v>176</v>
      </c>
    </row>
    <row r="15" spans="1:20" x14ac:dyDescent="0.25">
      <c r="A15" s="299">
        <v>9.9523809523809508</v>
      </c>
      <c r="B15" s="109" t="s">
        <v>244</v>
      </c>
      <c r="C15" s="110" t="s">
        <v>445</v>
      </c>
      <c r="D15" s="219"/>
      <c r="E15" s="219"/>
      <c r="F15" s="220">
        <v>614</v>
      </c>
      <c r="G15" s="219"/>
      <c r="H15" s="219"/>
      <c r="I15" s="219"/>
      <c r="J15" s="219"/>
      <c r="K15" s="219"/>
      <c r="L15" s="219"/>
      <c r="M15" s="221">
        <v>500</v>
      </c>
      <c r="N15" s="219"/>
      <c r="O15" s="219"/>
      <c r="P15" s="217">
        <f t="shared" si="1"/>
        <v>1114</v>
      </c>
      <c r="Q15" s="218"/>
      <c r="R15" s="218"/>
      <c r="S15" s="112"/>
      <c r="T15" s="112">
        <v>10154</v>
      </c>
    </row>
    <row r="16" spans="1:20" ht="25.5" x14ac:dyDescent="0.25">
      <c r="A16" s="299">
        <v>12.2380952380952</v>
      </c>
      <c r="B16" s="109" t="s">
        <v>244</v>
      </c>
      <c r="C16" s="240" t="s">
        <v>540</v>
      </c>
      <c r="D16" s="219"/>
      <c r="E16" s="219"/>
      <c r="F16" s="220">
        <v>9150</v>
      </c>
      <c r="G16" s="219"/>
      <c r="H16" s="219"/>
      <c r="I16" s="219"/>
      <c r="J16" s="219"/>
      <c r="K16" s="219"/>
      <c r="L16" s="219">
        <v>144.28</v>
      </c>
      <c r="M16" s="219"/>
      <c r="N16" s="219"/>
      <c r="O16" s="219"/>
      <c r="P16" s="217">
        <f t="shared" si="1"/>
        <v>9294.2800000000007</v>
      </c>
      <c r="Q16" s="218"/>
      <c r="R16" s="218"/>
      <c r="S16" s="112"/>
      <c r="T16" s="112">
        <v>9765</v>
      </c>
    </row>
    <row r="17" spans="1:20" x14ac:dyDescent="0.25">
      <c r="A17" s="299">
        <v>13.380952380952399</v>
      </c>
      <c r="B17" s="109" t="s">
        <v>250</v>
      </c>
      <c r="C17" s="110" t="s">
        <v>375</v>
      </c>
      <c r="D17" s="219"/>
      <c r="E17" s="219"/>
      <c r="F17" s="220"/>
      <c r="G17" s="219"/>
      <c r="H17" s="219"/>
      <c r="I17" s="219"/>
      <c r="J17" s="219"/>
      <c r="K17" s="219"/>
      <c r="L17" s="219"/>
      <c r="M17" s="219"/>
      <c r="N17" s="220">
        <v>3517.94</v>
      </c>
      <c r="O17" s="219"/>
      <c r="P17" s="217">
        <f t="shared" si="1"/>
        <v>3517.94</v>
      </c>
      <c r="Q17" s="218"/>
      <c r="R17" s="218"/>
      <c r="S17" s="112"/>
      <c r="T17" s="112"/>
    </row>
    <row r="18" spans="1:20" x14ac:dyDescent="0.25">
      <c r="A18" s="299"/>
      <c r="B18" s="109" t="s">
        <v>250</v>
      </c>
      <c r="C18" s="110" t="s">
        <v>508</v>
      </c>
      <c r="D18" s="219"/>
      <c r="E18" s="219"/>
      <c r="F18" s="220"/>
      <c r="G18" s="219"/>
      <c r="H18" s="219"/>
      <c r="I18" s="219"/>
      <c r="J18" s="219"/>
      <c r="K18" s="219"/>
      <c r="L18" s="219"/>
      <c r="M18" s="219"/>
      <c r="N18" s="220">
        <v>11111.138000000001</v>
      </c>
      <c r="O18" s="219"/>
      <c r="P18" s="217">
        <f t="shared" si="1"/>
        <v>11111.138000000001</v>
      </c>
      <c r="Q18" s="218"/>
      <c r="R18" s="218"/>
      <c r="S18" s="112"/>
      <c r="T18" s="112"/>
    </row>
    <row r="19" spans="1:20" x14ac:dyDescent="0.25">
      <c r="A19" s="299">
        <v>14.523809523809501</v>
      </c>
      <c r="B19" s="109" t="s">
        <v>250</v>
      </c>
      <c r="C19" s="110" t="s">
        <v>350</v>
      </c>
      <c r="D19" s="219"/>
      <c r="E19" s="219"/>
      <c r="F19" s="220"/>
      <c r="G19" s="219"/>
      <c r="H19" s="219"/>
      <c r="I19" s="219"/>
      <c r="J19" s="219"/>
      <c r="K19" s="219"/>
      <c r="L19" s="219"/>
      <c r="M19" s="219"/>
      <c r="N19" s="220">
        <v>22000</v>
      </c>
      <c r="O19" s="219"/>
      <c r="P19" s="217">
        <f t="shared" si="1"/>
        <v>22000</v>
      </c>
      <c r="Q19" s="218"/>
      <c r="R19" s="218"/>
      <c r="S19" s="112"/>
      <c r="T19" s="112"/>
    </row>
    <row r="20" spans="1:20" x14ac:dyDescent="0.25">
      <c r="A20" s="299">
        <v>15.6666666666667</v>
      </c>
      <c r="B20" s="109" t="s">
        <v>250</v>
      </c>
      <c r="C20" s="110" t="s">
        <v>424</v>
      </c>
      <c r="D20" s="219"/>
      <c r="E20" s="219"/>
      <c r="F20" s="220"/>
      <c r="G20" s="220">
        <v>2000</v>
      </c>
      <c r="H20" s="220"/>
      <c r="I20" s="220"/>
      <c r="J20" s="219"/>
      <c r="K20" s="219"/>
      <c r="L20" s="219"/>
      <c r="M20" s="219"/>
      <c r="N20" s="219"/>
      <c r="O20" s="219"/>
      <c r="P20" s="217">
        <f t="shared" si="1"/>
        <v>2000</v>
      </c>
      <c r="Q20" s="218"/>
      <c r="R20" s="218"/>
      <c r="S20" s="112"/>
      <c r="T20" s="112">
        <v>1425</v>
      </c>
    </row>
    <row r="21" spans="1:20" x14ac:dyDescent="0.25">
      <c r="A21" s="299">
        <v>16.8095238095238</v>
      </c>
      <c r="B21" s="109" t="s">
        <v>250</v>
      </c>
      <c r="C21" s="110" t="s">
        <v>376</v>
      </c>
      <c r="D21" s="219"/>
      <c r="E21" s="219"/>
      <c r="F21" s="220"/>
      <c r="G21" s="220">
        <v>150</v>
      </c>
      <c r="H21" s="220"/>
      <c r="I21" s="220"/>
      <c r="J21" s="219"/>
      <c r="K21" s="219"/>
      <c r="L21" s="219"/>
      <c r="M21" s="219"/>
      <c r="N21" s="219"/>
      <c r="O21" s="219"/>
      <c r="P21" s="217">
        <f t="shared" si="1"/>
        <v>150</v>
      </c>
      <c r="Q21" s="218"/>
      <c r="R21" s="218"/>
      <c r="S21" s="112"/>
      <c r="T21" s="112">
        <v>96</v>
      </c>
    </row>
    <row r="22" spans="1:20" x14ac:dyDescent="0.25">
      <c r="A22" s="299">
        <v>17.952380952380899</v>
      </c>
      <c r="B22" s="109" t="s">
        <v>250</v>
      </c>
      <c r="C22" s="110" t="s">
        <v>373</v>
      </c>
      <c r="D22" s="219"/>
      <c r="E22" s="219"/>
      <c r="F22" s="220"/>
      <c r="G22" s="220"/>
      <c r="H22" s="220">
        <v>620</v>
      </c>
      <c r="I22" s="220"/>
      <c r="J22" s="219"/>
      <c r="K22" s="219"/>
      <c r="L22" s="219"/>
      <c r="M22" s="219"/>
      <c r="N22" s="219"/>
      <c r="O22" s="219"/>
      <c r="P22" s="217">
        <f t="shared" si="1"/>
        <v>620</v>
      </c>
      <c r="Q22" s="218"/>
      <c r="R22" s="218"/>
      <c r="S22" s="112"/>
      <c r="T22" s="112">
        <v>250</v>
      </c>
    </row>
    <row r="23" spans="1:20" x14ac:dyDescent="0.25">
      <c r="A23" s="299">
        <v>19.095238095238098</v>
      </c>
      <c r="B23" s="109" t="s">
        <v>250</v>
      </c>
      <c r="C23" s="110" t="s">
        <v>322</v>
      </c>
      <c r="D23" s="219"/>
      <c r="E23" s="219"/>
      <c r="F23" s="220"/>
      <c r="G23" s="220"/>
      <c r="H23" s="220">
        <v>50</v>
      </c>
      <c r="I23" s="220"/>
      <c r="J23" s="219"/>
      <c r="K23" s="219"/>
      <c r="L23" s="219"/>
      <c r="M23" s="219"/>
      <c r="N23" s="219"/>
      <c r="O23" s="219"/>
      <c r="P23" s="217">
        <f t="shared" si="1"/>
        <v>50</v>
      </c>
      <c r="Q23" s="218"/>
      <c r="R23" s="218"/>
      <c r="S23" s="112"/>
      <c r="T23" s="112">
        <v>80</v>
      </c>
    </row>
    <row r="24" spans="1:20" x14ac:dyDescent="0.25">
      <c r="A24" s="299">
        <v>20.238095238095202</v>
      </c>
      <c r="B24" s="109" t="s">
        <v>244</v>
      </c>
      <c r="C24" s="110" t="s">
        <v>507</v>
      </c>
      <c r="D24" s="219"/>
      <c r="E24" s="219"/>
      <c r="F24" s="220"/>
      <c r="G24" s="220">
        <v>1000</v>
      </c>
      <c r="H24" s="220"/>
      <c r="I24" s="220"/>
      <c r="J24" s="219"/>
      <c r="K24" s="219"/>
      <c r="L24" s="219"/>
      <c r="M24" s="219"/>
      <c r="N24" s="219"/>
      <c r="O24" s="219"/>
      <c r="P24" s="217">
        <f t="shared" si="1"/>
        <v>1000</v>
      </c>
      <c r="Q24" s="218"/>
      <c r="R24" s="218"/>
      <c r="S24" s="112"/>
      <c r="T24" s="112">
        <v>146</v>
      </c>
    </row>
    <row r="25" spans="1:20" x14ac:dyDescent="0.25">
      <c r="A25" s="299">
        <v>21.380952380952401</v>
      </c>
      <c r="B25" s="109" t="s">
        <v>244</v>
      </c>
      <c r="C25" s="110" t="s">
        <v>425</v>
      </c>
      <c r="D25" s="219"/>
      <c r="E25" s="219"/>
      <c r="F25" s="220"/>
      <c r="G25" s="220">
        <v>300</v>
      </c>
      <c r="H25" s="220"/>
      <c r="I25" s="220"/>
      <c r="J25" s="219"/>
      <c r="K25" s="219"/>
      <c r="L25" s="219"/>
      <c r="M25" s="219"/>
      <c r="N25" s="219"/>
      <c r="O25" s="219"/>
      <c r="P25" s="217">
        <f t="shared" si="1"/>
        <v>300</v>
      </c>
      <c r="Q25" s="218"/>
      <c r="R25" s="218"/>
      <c r="S25" s="112"/>
      <c r="T25" s="112">
        <v>132</v>
      </c>
    </row>
    <row r="26" spans="1:20" x14ac:dyDescent="0.25">
      <c r="A26" s="299">
        <v>22.523809523809501</v>
      </c>
      <c r="B26" s="109" t="s">
        <v>244</v>
      </c>
      <c r="C26" s="110" t="s">
        <v>426</v>
      </c>
      <c r="D26" s="219"/>
      <c r="E26" s="219"/>
      <c r="F26" s="220"/>
      <c r="G26" s="220">
        <v>300</v>
      </c>
      <c r="H26" s="219"/>
      <c r="I26" s="219"/>
      <c r="J26" s="219"/>
      <c r="K26" s="219"/>
      <c r="L26" s="219"/>
      <c r="M26" s="291"/>
      <c r="N26" s="217"/>
      <c r="O26" s="222"/>
      <c r="P26" s="217">
        <f>O26+N26+M26+L26+J26+H26+G26+F26+E26+D26+I26</f>
        <v>300</v>
      </c>
      <c r="Q26" s="222"/>
      <c r="R26" s="222"/>
      <c r="S26" s="150"/>
      <c r="T26" s="292">
        <v>10579</v>
      </c>
    </row>
    <row r="27" spans="1:20" x14ac:dyDescent="0.25">
      <c r="A27" s="299">
        <v>23.6666666666667</v>
      </c>
      <c r="B27" s="109" t="s">
        <v>244</v>
      </c>
      <c r="C27" s="110" t="s">
        <v>323</v>
      </c>
      <c r="D27" s="219"/>
      <c r="E27" s="219"/>
      <c r="F27" s="220"/>
      <c r="G27" s="220">
        <v>400</v>
      </c>
      <c r="H27" s="219"/>
      <c r="I27" s="219"/>
      <c r="J27" s="219"/>
      <c r="K27" s="219"/>
      <c r="L27" s="219"/>
      <c r="M27" s="291"/>
      <c r="N27" s="217"/>
      <c r="O27" s="222"/>
      <c r="P27" s="217">
        <f>O27+N27+M27+L27+J27+H27+G27+F27+E27+D27+I27</f>
        <v>400</v>
      </c>
      <c r="Q27" s="222"/>
      <c r="R27" s="222"/>
      <c r="S27" s="150"/>
      <c r="T27" s="292"/>
    </row>
    <row r="28" spans="1:20" x14ac:dyDescent="0.25">
      <c r="A28" s="299">
        <v>24.8095238095238</v>
      </c>
      <c r="B28" s="109" t="s">
        <v>250</v>
      </c>
      <c r="C28" s="110" t="s">
        <v>427</v>
      </c>
      <c r="D28" s="219"/>
      <c r="E28" s="219"/>
      <c r="F28" s="220"/>
      <c r="G28" s="220">
        <v>150</v>
      </c>
      <c r="H28" s="219"/>
      <c r="I28" s="219"/>
      <c r="J28" s="219"/>
      <c r="K28" s="219"/>
      <c r="L28" s="219"/>
      <c r="M28" s="291"/>
      <c r="N28" s="217"/>
      <c r="O28" s="222"/>
      <c r="P28" s="217">
        <f>O28+N28+M28+L28+J28+H28+G28+F28+E28+D28+I28</f>
        <v>150</v>
      </c>
      <c r="Q28" s="222"/>
      <c r="R28" s="222"/>
      <c r="S28" s="150"/>
      <c r="T28" s="292"/>
    </row>
    <row r="29" spans="1:20" x14ac:dyDescent="0.25">
      <c r="A29" s="299">
        <v>25.952380952380899</v>
      </c>
      <c r="B29" s="109" t="s">
        <v>250</v>
      </c>
      <c r="C29" s="110" t="s">
        <v>428</v>
      </c>
      <c r="D29" s="219"/>
      <c r="E29" s="219"/>
      <c r="F29" s="220">
        <v>3240.011</v>
      </c>
      <c r="G29" s="220">
        <v>1000</v>
      </c>
      <c r="H29" s="219"/>
      <c r="I29" s="219"/>
      <c r="J29" s="219"/>
      <c r="K29" s="219"/>
      <c r="L29" s="219"/>
      <c r="M29" s="291"/>
      <c r="N29" s="217"/>
      <c r="O29" s="222"/>
      <c r="P29" s="217">
        <f>O29+N29+M29+L29+J29+H29+G29+F29+E29+D29+I29</f>
        <v>4240.0110000000004</v>
      </c>
      <c r="Q29" s="222"/>
      <c r="R29" s="222"/>
      <c r="S29" s="150"/>
      <c r="T29" s="292"/>
    </row>
    <row r="30" spans="1:20" x14ac:dyDescent="0.25">
      <c r="A30" s="299">
        <v>27.095238095238098</v>
      </c>
      <c r="B30" s="109" t="s">
        <v>250</v>
      </c>
      <c r="C30" s="110" t="s">
        <v>324</v>
      </c>
      <c r="D30" s="219"/>
      <c r="E30" s="219"/>
      <c r="F30" s="220"/>
      <c r="G30" s="219"/>
      <c r="H30" s="219">
        <v>4000</v>
      </c>
      <c r="I30" s="219"/>
      <c r="J30" s="220"/>
      <c r="K30" s="220"/>
      <c r="L30" s="219"/>
      <c r="M30" s="219"/>
      <c r="N30" s="219"/>
      <c r="O30" s="219"/>
      <c r="P30" s="217">
        <f t="shared" si="1"/>
        <v>4000</v>
      </c>
      <c r="Q30" s="218"/>
      <c r="R30" s="218"/>
      <c r="S30" s="112"/>
      <c r="T30" s="112">
        <v>2140</v>
      </c>
    </row>
    <row r="31" spans="1:20" x14ac:dyDescent="0.25">
      <c r="A31" s="299">
        <v>28.238095238095202</v>
      </c>
      <c r="B31" s="109" t="s">
        <v>244</v>
      </c>
      <c r="C31" s="110" t="s">
        <v>441</v>
      </c>
      <c r="D31" s="223">
        <v>7318.3360000000002</v>
      </c>
      <c r="E31" s="223">
        <v>713.53399999999999</v>
      </c>
      <c r="F31" s="221"/>
      <c r="G31" s="223"/>
      <c r="H31" s="223"/>
      <c r="I31" s="223"/>
      <c r="J31" s="221"/>
      <c r="K31" s="221"/>
      <c r="L31" s="223"/>
      <c r="M31" s="219"/>
      <c r="N31" s="219"/>
      <c r="O31" s="219"/>
      <c r="P31" s="217">
        <f t="shared" si="1"/>
        <v>8031.87</v>
      </c>
      <c r="Q31" s="218"/>
      <c r="R31" s="218"/>
      <c r="S31" s="112">
        <v>8595</v>
      </c>
      <c r="T31" s="112">
        <v>9949</v>
      </c>
    </row>
    <row r="32" spans="1:20" x14ac:dyDescent="0.25">
      <c r="A32" s="299">
        <v>29.380952380952401</v>
      </c>
      <c r="B32" s="109" t="s">
        <v>244</v>
      </c>
      <c r="C32" s="110" t="s">
        <v>325</v>
      </c>
      <c r="D32" s="221">
        <f>60128.35+2250</f>
        <v>62378.35</v>
      </c>
      <c r="E32" s="221">
        <f>6151.444+438.75</f>
        <v>6590.1940000000004</v>
      </c>
      <c r="F32" s="221">
        <f>20937.272</f>
        <v>20937.272000000001</v>
      </c>
      <c r="G32" s="223"/>
      <c r="H32" s="223"/>
      <c r="I32" s="223"/>
      <c r="J32" s="221"/>
      <c r="K32" s="221"/>
      <c r="L32" s="223">
        <v>2000</v>
      </c>
      <c r="M32" s="219"/>
      <c r="N32" s="219"/>
      <c r="O32" s="219"/>
      <c r="P32" s="217">
        <f t="shared" si="1"/>
        <v>91905.815999999992</v>
      </c>
      <c r="Q32" s="218"/>
      <c r="R32" s="218"/>
      <c r="S32" s="112">
        <v>120201</v>
      </c>
      <c r="T32" s="112">
        <v>69860</v>
      </c>
    </row>
    <row r="33" spans="1:21" x14ac:dyDescent="0.25">
      <c r="A33" s="299">
        <v>30.523809523809501</v>
      </c>
      <c r="B33" s="109" t="s">
        <v>244</v>
      </c>
      <c r="C33" s="110" t="s">
        <v>372</v>
      </c>
      <c r="D33" s="223"/>
      <c r="E33" s="223"/>
      <c r="F33" s="221"/>
      <c r="G33" s="223"/>
      <c r="H33" s="223"/>
      <c r="I33" s="223"/>
      <c r="J33" s="223"/>
      <c r="K33" s="223"/>
      <c r="L33" s="223"/>
      <c r="M33" s="219"/>
      <c r="N33" s="219"/>
      <c r="O33" s="219">
        <v>10510.718000000001</v>
      </c>
      <c r="P33" s="217">
        <f t="shared" si="1"/>
        <v>10510.718000000001</v>
      </c>
      <c r="Q33" s="218"/>
      <c r="R33" s="218"/>
      <c r="S33" s="112"/>
      <c r="T33" s="112"/>
    </row>
    <row r="34" spans="1:21" x14ac:dyDescent="0.25">
      <c r="A34" s="299">
        <v>31.6666666666667</v>
      </c>
      <c r="B34" s="109" t="s">
        <v>244</v>
      </c>
      <c r="C34" s="110" t="s">
        <v>326</v>
      </c>
      <c r="D34" s="223">
        <f>2532.5</f>
        <v>2532.5</v>
      </c>
      <c r="E34" s="223">
        <f>451.7</f>
        <v>451.7</v>
      </c>
      <c r="F34" s="221">
        <v>15400</v>
      </c>
      <c r="G34" s="223"/>
      <c r="H34" s="223"/>
      <c r="I34" s="223"/>
      <c r="J34" s="223"/>
      <c r="K34" s="223"/>
      <c r="L34" s="223">
        <v>200</v>
      </c>
      <c r="M34" s="219"/>
      <c r="N34" s="219"/>
      <c r="O34" s="219"/>
      <c r="P34" s="217">
        <f t="shared" si="1"/>
        <v>18584.2</v>
      </c>
      <c r="Q34" s="218"/>
      <c r="R34" s="218"/>
      <c r="S34" s="112"/>
      <c r="T34" s="112">
        <v>29133</v>
      </c>
    </row>
    <row r="35" spans="1:21" x14ac:dyDescent="0.25">
      <c r="A35" s="299">
        <v>32.809523809523803</v>
      </c>
      <c r="B35" s="109" t="s">
        <v>244</v>
      </c>
      <c r="C35" s="110" t="s">
        <v>506</v>
      </c>
      <c r="D35" s="223"/>
      <c r="E35" s="223"/>
      <c r="F35" s="221">
        <v>1030</v>
      </c>
      <c r="G35" s="223"/>
      <c r="H35" s="223"/>
      <c r="I35" s="223"/>
      <c r="J35" s="223"/>
      <c r="K35" s="223"/>
      <c r="L35" s="223"/>
      <c r="M35" s="219"/>
      <c r="N35" s="219"/>
      <c r="O35" s="219">
        <v>5320</v>
      </c>
      <c r="P35" s="217">
        <f t="shared" si="1"/>
        <v>6350</v>
      </c>
      <c r="Q35" s="218"/>
      <c r="R35" s="218"/>
      <c r="S35" s="112"/>
      <c r="T35" s="112"/>
    </row>
    <row r="36" spans="1:21" x14ac:dyDescent="0.25">
      <c r="A36" s="299">
        <v>33.952380952380899</v>
      </c>
      <c r="B36" s="109" t="s">
        <v>244</v>
      </c>
      <c r="C36" s="110" t="s">
        <v>327</v>
      </c>
      <c r="D36" s="223"/>
      <c r="E36" s="223"/>
      <c r="F36" s="221">
        <v>1680</v>
      </c>
      <c r="G36" s="223"/>
      <c r="H36" s="223"/>
      <c r="I36" s="223"/>
      <c r="J36" s="223"/>
      <c r="K36" s="223"/>
      <c r="L36" s="223"/>
      <c r="M36" s="219"/>
      <c r="N36" s="219"/>
      <c r="O36" s="219"/>
      <c r="P36" s="217">
        <f t="shared" si="1"/>
        <v>1680</v>
      </c>
      <c r="Q36" s="218"/>
      <c r="R36" s="218"/>
      <c r="S36" s="112"/>
      <c r="T36" s="112"/>
    </row>
    <row r="37" spans="1:21" x14ac:dyDescent="0.25">
      <c r="A37" s="299">
        <v>35.095238095238102</v>
      </c>
      <c r="B37" s="109" t="s">
        <v>244</v>
      </c>
      <c r="C37" s="110" t="s">
        <v>351</v>
      </c>
      <c r="D37" s="223"/>
      <c r="E37" s="223"/>
      <c r="F37" s="221">
        <v>100</v>
      </c>
      <c r="G37" s="223"/>
      <c r="H37" s="223"/>
      <c r="I37" s="223"/>
      <c r="J37" s="223"/>
      <c r="K37" s="223"/>
      <c r="L37" s="223"/>
      <c r="M37" s="219"/>
      <c r="N37" s="219"/>
      <c r="O37" s="219"/>
      <c r="P37" s="217">
        <f t="shared" si="1"/>
        <v>100</v>
      </c>
      <c r="Q37" s="218"/>
      <c r="R37" s="218"/>
      <c r="S37" s="112"/>
      <c r="T37" s="112">
        <v>3</v>
      </c>
    </row>
    <row r="38" spans="1:21" x14ac:dyDescent="0.25">
      <c r="A38" s="299">
        <v>38.523809523809497</v>
      </c>
      <c r="B38" s="109" t="s">
        <v>244</v>
      </c>
      <c r="C38" s="110" t="s">
        <v>367</v>
      </c>
      <c r="D38" s="223"/>
      <c r="E38" s="223"/>
      <c r="F38" s="221">
        <v>36</v>
      </c>
      <c r="G38" s="223"/>
      <c r="H38" s="223">
        <v>14768.5</v>
      </c>
      <c r="I38" s="223"/>
      <c r="J38" s="223"/>
      <c r="K38" s="223"/>
      <c r="L38" s="223"/>
      <c r="M38" s="219"/>
      <c r="N38" s="219"/>
      <c r="O38" s="219"/>
      <c r="P38" s="217">
        <f t="shared" si="1"/>
        <v>14804.5</v>
      </c>
      <c r="Q38" s="218"/>
      <c r="R38" s="218"/>
      <c r="S38" s="112"/>
      <c r="T38" s="112">
        <v>12020</v>
      </c>
      <c r="U38" s="113">
        <f>SUM(U25:U37)</f>
        <v>0</v>
      </c>
    </row>
    <row r="39" spans="1:21" x14ac:dyDescent="0.25">
      <c r="A39" s="299">
        <v>39.6666666666667</v>
      </c>
      <c r="B39" s="109" t="s">
        <v>244</v>
      </c>
      <c r="C39" s="110" t="s">
        <v>328</v>
      </c>
      <c r="D39" s="223"/>
      <c r="E39" s="223"/>
      <c r="F39" s="221">
        <v>13488.3</v>
      </c>
      <c r="G39" s="223"/>
      <c r="H39" s="223"/>
      <c r="I39" s="223"/>
      <c r="J39" s="223"/>
      <c r="K39" s="223"/>
      <c r="L39" s="223"/>
      <c r="M39" s="219"/>
      <c r="N39" s="219"/>
      <c r="O39" s="219"/>
      <c r="P39" s="217">
        <f t="shared" si="1"/>
        <v>13488.3</v>
      </c>
      <c r="Q39" s="218"/>
      <c r="R39" s="218"/>
      <c r="S39" s="112"/>
      <c r="T39" s="112">
        <v>13436</v>
      </c>
    </row>
    <row r="40" spans="1:21" x14ac:dyDescent="0.25">
      <c r="A40" s="299">
        <v>40.809523809523803</v>
      </c>
      <c r="B40" s="109" t="s">
        <v>244</v>
      </c>
      <c r="C40" s="110" t="s">
        <v>329</v>
      </c>
      <c r="D40" s="223"/>
      <c r="E40" s="223"/>
      <c r="F40" s="221">
        <v>31071.200000000001</v>
      </c>
      <c r="G40" s="223"/>
      <c r="H40" s="223"/>
      <c r="I40" s="223"/>
      <c r="J40" s="223"/>
      <c r="K40" s="223"/>
      <c r="L40" s="223"/>
      <c r="M40" s="219"/>
      <c r="N40" s="219"/>
      <c r="O40" s="219"/>
      <c r="P40" s="217">
        <f t="shared" si="1"/>
        <v>31071.200000000001</v>
      </c>
      <c r="Q40" s="218"/>
      <c r="R40" s="218"/>
      <c r="S40" s="112"/>
      <c r="T40" s="112">
        <v>42409</v>
      </c>
    </row>
    <row r="41" spans="1:21" x14ac:dyDescent="0.25">
      <c r="A41" s="299">
        <v>41.952380952380899</v>
      </c>
      <c r="B41" s="109" t="s">
        <v>244</v>
      </c>
      <c r="C41" s="110" t="s">
        <v>501</v>
      </c>
      <c r="D41" s="223"/>
      <c r="E41" s="223"/>
      <c r="F41" s="221">
        <v>20</v>
      </c>
      <c r="G41" s="223"/>
      <c r="H41" s="223"/>
      <c r="I41" s="223"/>
      <c r="J41" s="223"/>
      <c r="K41" s="223"/>
      <c r="L41" s="223"/>
      <c r="M41" s="219"/>
      <c r="N41" s="219"/>
      <c r="O41" s="219"/>
      <c r="P41" s="217">
        <f t="shared" si="1"/>
        <v>20</v>
      </c>
      <c r="Q41" s="218"/>
      <c r="R41" s="218"/>
      <c r="S41" s="112"/>
      <c r="T41" s="112"/>
    </row>
    <row r="42" spans="1:21" x14ac:dyDescent="0.25">
      <c r="A42" s="299">
        <v>43.095238095238102</v>
      </c>
      <c r="B42" s="109" t="s">
        <v>244</v>
      </c>
      <c r="C42" s="110" t="s">
        <v>421</v>
      </c>
      <c r="D42" s="223"/>
      <c r="E42" s="223"/>
      <c r="F42" s="221"/>
      <c r="G42" s="223"/>
      <c r="H42" s="223"/>
      <c r="I42" s="223"/>
      <c r="J42" s="223"/>
      <c r="K42" s="223"/>
      <c r="L42" s="223">
        <v>337.5</v>
      </c>
      <c r="M42" s="219"/>
      <c r="N42" s="219"/>
      <c r="O42" s="219"/>
      <c r="P42" s="217">
        <f t="shared" si="1"/>
        <v>337.5</v>
      </c>
      <c r="Q42" s="218"/>
      <c r="R42" s="218"/>
      <c r="S42" s="112"/>
      <c r="T42" s="112"/>
    </row>
    <row r="43" spans="1:21" x14ac:dyDescent="0.25">
      <c r="A43" s="299">
        <v>44.238095238095198</v>
      </c>
      <c r="B43" s="109" t="s">
        <v>244</v>
      </c>
      <c r="C43" s="240" t="s">
        <v>370</v>
      </c>
      <c r="D43" s="223"/>
      <c r="E43" s="223"/>
      <c r="F43" s="221">
        <v>1128</v>
      </c>
      <c r="G43" s="223"/>
      <c r="H43" s="223"/>
      <c r="I43" s="223">
        <v>2903</v>
      </c>
      <c r="J43" s="223"/>
      <c r="K43" s="223"/>
      <c r="L43" s="223"/>
      <c r="M43" s="219"/>
      <c r="N43" s="219"/>
      <c r="O43" s="219"/>
      <c r="P43" s="217">
        <f t="shared" si="1"/>
        <v>4031</v>
      </c>
      <c r="Q43" s="218"/>
      <c r="R43" s="218"/>
      <c r="S43" s="112"/>
      <c r="T43" s="112">
        <v>706</v>
      </c>
    </row>
    <row r="44" spans="1:21" x14ac:dyDescent="0.25">
      <c r="A44" s="299">
        <v>45.380952380952401</v>
      </c>
      <c r="B44" s="109" t="s">
        <v>250</v>
      </c>
      <c r="C44" s="110" t="s">
        <v>369</v>
      </c>
      <c r="D44" s="223"/>
      <c r="E44" s="223"/>
      <c r="F44" s="221">
        <v>692</v>
      </c>
      <c r="G44" s="223"/>
      <c r="H44" s="223"/>
      <c r="I44" s="223"/>
      <c r="J44" s="223"/>
      <c r="K44" s="223"/>
      <c r="L44" s="223"/>
      <c r="M44" s="219"/>
      <c r="N44" s="219"/>
      <c r="O44" s="219"/>
      <c r="P44" s="217">
        <f t="shared" si="1"/>
        <v>692</v>
      </c>
      <c r="Q44" s="218"/>
      <c r="R44" s="218"/>
      <c r="S44" s="112"/>
      <c r="T44" s="112">
        <v>1171</v>
      </c>
    </row>
    <row r="45" spans="1:21" x14ac:dyDescent="0.25">
      <c r="A45" s="299">
        <v>46.523809523809497</v>
      </c>
      <c r="B45" s="109" t="s">
        <v>244</v>
      </c>
      <c r="C45" s="110" t="s">
        <v>368</v>
      </c>
      <c r="D45" s="223"/>
      <c r="E45" s="223"/>
      <c r="F45" s="221">
        <v>410</v>
      </c>
      <c r="G45" s="223"/>
      <c r="H45" s="223"/>
      <c r="I45" s="223"/>
      <c r="J45" s="223"/>
      <c r="K45" s="223"/>
      <c r="L45" s="223"/>
      <c r="M45" s="219"/>
      <c r="N45" s="219"/>
      <c r="O45" s="219"/>
      <c r="P45" s="217">
        <f t="shared" si="1"/>
        <v>410</v>
      </c>
      <c r="Q45" s="218"/>
      <c r="R45" s="218"/>
      <c r="S45" s="112"/>
      <c r="T45" s="112">
        <v>1551</v>
      </c>
    </row>
    <row r="46" spans="1:21" x14ac:dyDescent="0.25">
      <c r="A46" s="299">
        <v>47.6666666666667</v>
      </c>
      <c r="B46" s="109" t="s">
        <v>244</v>
      </c>
      <c r="C46" s="110" t="s">
        <v>352</v>
      </c>
      <c r="D46" s="223"/>
      <c r="E46" s="223"/>
      <c r="F46" s="221">
        <v>358</v>
      </c>
      <c r="G46" s="223"/>
      <c r="H46" s="223"/>
      <c r="I46" s="223"/>
      <c r="J46" s="223"/>
      <c r="K46" s="223"/>
      <c r="L46" s="223"/>
      <c r="M46" s="219"/>
      <c r="N46" s="219"/>
      <c r="O46" s="219"/>
      <c r="P46" s="217">
        <f t="shared" si="1"/>
        <v>358</v>
      </c>
      <c r="Q46" s="218"/>
      <c r="R46" s="218"/>
      <c r="S46" s="112"/>
      <c r="T46" s="112">
        <v>4552</v>
      </c>
    </row>
    <row r="47" spans="1:21" x14ac:dyDescent="0.25">
      <c r="A47" s="299">
        <v>48.809523809523803</v>
      </c>
      <c r="B47" s="109" t="s">
        <v>244</v>
      </c>
      <c r="C47" s="110" t="s">
        <v>422</v>
      </c>
      <c r="D47" s="223"/>
      <c r="E47" s="223"/>
      <c r="F47" s="221">
        <v>635</v>
      </c>
      <c r="G47" s="223"/>
      <c r="H47" s="223"/>
      <c r="I47" s="223"/>
      <c r="J47" s="223"/>
      <c r="K47" s="223"/>
      <c r="L47" s="223"/>
      <c r="M47" s="219"/>
      <c r="N47" s="219"/>
      <c r="O47" s="219"/>
      <c r="P47" s="217">
        <f t="shared" si="1"/>
        <v>635</v>
      </c>
      <c r="Q47" s="218"/>
      <c r="R47" s="218"/>
      <c r="S47" s="112"/>
      <c r="T47" s="112"/>
    </row>
    <row r="48" spans="1:21" x14ac:dyDescent="0.25">
      <c r="A48" s="299">
        <v>49.952380952380899</v>
      </c>
      <c r="B48" s="109" t="s">
        <v>244</v>
      </c>
      <c r="C48" s="110" t="s">
        <v>423</v>
      </c>
      <c r="D48" s="223"/>
      <c r="E48" s="223"/>
      <c r="F48" s="221"/>
      <c r="G48" s="223"/>
      <c r="H48" s="223">
        <v>8.1</v>
      </c>
      <c r="I48" s="223"/>
      <c r="J48" s="223"/>
      <c r="K48" s="223"/>
      <c r="L48" s="223"/>
      <c r="M48" s="219"/>
      <c r="N48" s="219"/>
      <c r="O48" s="219"/>
      <c r="P48" s="217">
        <f t="shared" si="1"/>
        <v>8.1</v>
      </c>
      <c r="Q48" s="218"/>
      <c r="R48" s="218"/>
      <c r="S48" s="112"/>
      <c r="T48" s="112"/>
    </row>
    <row r="49" spans="1:20" x14ac:dyDescent="0.25">
      <c r="A49" s="299">
        <v>51.095238095238102</v>
      </c>
      <c r="B49" s="109" t="s">
        <v>250</v>
      </c>
      <c r="C49" s="110" t="s">
        <v>519</v>
      </c>
      <c r="D49" s="223"/>
      <c r="E49" s="223"/>
      <c r="F49" s="221">
        <v>7500</v>
      </c>
      <c r="G49" s="223"/>
      <c r="H49" s="223"/>
      <c r="I49" s="223"/>
      <c r="J49" s="223"/>
      <c r="K49" s="223"/>
      <c r="L49" s="223"/>
      <c r="M49" s="219"/>
      <c r="N49" s="219"/>
      <c r="O49" s="219"/>
      <c r="P49" s="217">
        <f t="shared" si="1"/>
        <v>7500</v>
      </c>
      <c r="Q49" s="218"/>
      <c r="R49" s="218"/>
      <c r="S49" s="112"/>
      <c r="T49" s="112"/>
    </row>
    <row r="50" spans="1:20" x14ac:dyDescent="0.25">
      <c r="A50" s="299">
        <v>52.238095238095198</v>
      </c>
      <c r="B50" s="109" t="s">
        <v>244</v>
      </c>
      <c r="C50" s="110" t="s">
        <v>374</v>
      </c>
      <c r="D50" s="223"/>
      <c r="E50" s="223"/>
      <c r="F50" s="221">
        <v>165</v>
      </c>
      <c r="G50" s="223"/>
      <c r="H50" s="223"/>
      <c r="I50" s="223"/>
      <c r="J50" s="223"/>
      <c r="K50" s="223"/>
      <c r="L50" s="223"/>
      <c r="M50" s="219"/>
      <c r="N50" s="219"/>
      <c r="O50" s="219"/>
      <c r="P50" s="217">
        <f t="shared" si="1"/>
        <v>165</v>
      </c>
      <c r="Q50" s="218"/>
      <c r="R50" s="218"/>
      <c r="S50" s="112"/>
      <c r="T50" s="112"/>
    </row>
    <row r="51" spans="1:20" x14ac:dyDescent="0.25">
      <c r="A51" s="299">
        <v>53.380952380952401</v>
      </c>
      <c r="B51" s="109" t="s">
        <v>250</v>
      </c>
      <c r="C51" s="110" t="s">
        <v>429</v>
      </c>
      <c r="D51" s="223"/>
      <c r="E51" s="223"/>
      <c r="F51" s="221">
        <v>100</v>
      </c>
      <c r="G51" s="223"/>
      <c r="H51" s="223"/>
      <c r="I51" s="223"/>
      <c r="J51" s="223"/>
      <c r="K51" s="223"/>
      <c r="L51" s="223"/>
      <c r="M51" s="219"/>
      <c r="N51" s="219"/>
      <c r="O51" s="219"/>
      <c r="P51" s="217">
        <f t="shared" si="1"/>
        <v>100</v>
      </c>
      <c r="Q51" s="218"/>
      <c r="R51" s="218"/>
      <c r="S51" s="112"/>
      <c r="T51" s="112"/>
    </row>
    <row r="52" spans="1:20" x14ac:dyDescent="0.25">
      <c r="A52" s="299">
        <v>54.523809523809902</v>
      </c>
      <c r="B52" s="109" t="s">
        <v>250</v>
      </c>
      <c r="C52" s="110" t="s">
        <v>439</v>
      </c>
      <c r="D52" s="223"/>
      <c r="E52" s="223"/>
      <c r="F52" s="221"/>
      <c r="G52" s="223"/>
      <c r="H52" s="223">
        <v>956</v>
      </c>
      <c r="I52" s="223"/>
      <c r="J52" s="223"/>
      <c r="K52" s="223"/>
      <c r="L52" s="223"/>
      <c r="M52" s="219"/>
      <c r="N52" s="219"/>
      <c r="O52" s="219"/>
      <c r="P52" s="217">
        <f t="shared" si="1"/>
        <v>956</v>
      </c>
      <c r="Q52" s="218"/>
      <c r="R52" s="218"/>
      <c r="S52" s="112"/>
      <c r="T52" s="112"/>
    </row>
    <row r="53" spans="1:20" x14ac:dyDescent="0.25">
      <c r="A53" s="299">
        <v>55.666666666667098</v>
      </c>
      <c r="B53" s="109" t="s">
        <v>250</v>
      </c>
      <c r="C53" s="110" t="s">
        <v>430</v>
      </c>
      <c r="D53" s="223"/>
      <c r="E53" s="223"/>
      <c r="F53" s="221">
        <v>1000</v>
      </c>
      <c r="G53" s="223"/>
      <c r="H53" s="223"/>
      <c r="I53" s="223"/>
      <c r="J53" s="223"/>
      <c r="K53" s="223"/>
      <c r="L53" s="223"/>
      <c r="M53" s="219"/>
      <c r="N53" s="219"/>
      <c r="O53" s="219"/>
      <c r="P53" s="217">
        <f t="shared" si="1"/>
        <v>1000</v>
      </c>
      <c r="Q53" s="218"/>
      <c r="R53" s="218"/>
      <c r="S53" s="112"/>
      <c r="T53" s="112"/>
    </row>
    <row r="54" spans="1:20" x14ac:dyDescent="0.25">
      <c r="A54" s="299"/>
      <c r="B54" s="109" t="s">
        <v>250</v>
      </c>
      <c r="C54" s="110" t="s">
        <v>541</v>
      </c>
      <c r="D54" s="223"/>
      <c r="E54" s="223"/>
      <c r="F54" s="221">
        <v>460.35</v>
      </c>
      <c r="G54" s="223"/>
      <c r="H54" s="223"/>
      <c r="I54" s="223"/>
      <c r="J54" s="223"/>
      <c r="K54" s="223"/>
      <c r="L54" s="223"/>
      <c r="M54" s="219"/>
      <c r="N54" s="219"/>
      <c r="O54" s="219"/>
      <c r="P54" s="217">
        <f t="shared" si="1"/>
        <v>460.35</v>
      </c>
      <c r="Q54" s="218"/>
      <c r="R54" s="218"/>
      <c r="S54" s="112"/>
      <c r="T54" s="112"/>
    </row>
    <row r="55" spans="1:20" x14ac:dyDescent="0.25">
      <c r="A55" s="299"/>
      <c r="B55" s="109" t="s">
        <v>250</v>
      </c>
      <c r="C55" s="110" t="s">
        <v>497</v>
      </c>
      <c r="D55" s="223"/>
      <c r="E55" s="223"/>
      <c r="F55" s="221">
        <v>929.65</v>
      </c>
      <c r="G55" s="223"/>
      <c r="H55" s="223"/>
      <c r="I55" s="223"/>
      <c r="J55" s="223"/>
      <c r="K55" s="223"/>
      <c r="L55" s="223">
        <f>100477.779-23859</f>
        <v>76618.778999999995</v>
      </c>
      <c r="M55" s="219">
        <v>23859</v>
      </c>
      <c r="N55" s="219"/>
      <c r="O55" s="219"/>
      <c r="P55" s="217">
        <f t="shared" si="1"/>
        <v>101407.42899999999</v>
      </c>
      <c r="Q55" s="218"/>
      <c r="R55" s="218"/>
      <c r="S55" s="112"/>
      <c r="T55" s="112"/>
    </row>
    <row r="56" spans="1:20" x14ac:dyDescent="0.25">
      <c r="A56" s="299"/>
      <c r="B56" s="109" t="s">
        <v>250</v>
      </c>
      <c r="C56" s="110" t="s">
        <v>498</v>
      </c>
      <c r="D56" s="223"/>
      <c r="E56" s="223"/>
      <c r="F56" s="221">
        <v>450</v>
      </c>
      <c r="G56" s="223"/>
      <c r="H56" s="223"/>
      <c r="I56" s="223"/>
      <c r="J56" s="223"/>
      <c r="K56" s="223"/>
      <c r="L56" s="223">
        <v>39747</v>
      </c>
      <c r="M56" s="219"/>
      <c r="N56" s="219"/>
      <c r="O56" s="219"/>
      <c r="P56" s="217">
        <f t="shared" si="1"/>
        <v>40197</v>
      </c>
      <c r="Q56" s="218"/>
      <c r="R56" s="218"/>
      <c r="S56" s="112"/>
      <c r="T56" s="112"/>
    </row>
    <row r="57" spans="1:20" x14ac:dyDescent="0.25">
      <c r="A57" s="299"/>
      <c r="B57" s="109" t="s">
        <v>250</v>
      </c>
      <c r="C57" s="110" t="s">
        <v>510</v>
      </c>
      <c r="D57" s="223">
        <v>10640</v>
      </c>
      <c r="E57" s="223">
        <v>2801.4</v>
      </c>
      <c r="F57" s="221">
        <v>1726.6010000000001</v>
      </c>
      <c r="G57" s="223"/>
      <c r="H57" s="223"/>
      <c r="I57" s="223"/>
      <c r="J57" s="223"/>
      <c r="K57" s="223"/>
      <c r="L57" s="223"/>
      <c r="M57" s="219"/>
      <c r="N57" s="219"/>
      <c r="O57" s="219"/>
      <c r="P57" s="217">
        <f t="shared" si="1"/>
        <v>15168.001</v>
      </c>
      <c r="Q57" s="218"/>
      <c r="R57" s="218"/>
      <c r="S57" s="112"/>
      <c r="T57" s="112"/>
    </row>
    <row r="58" spans="1:20" x14ac:dyDescent="0.25">
      <c r="A58" s="299"/>
      <c r="B58" s="109" t="s">
        <v>250</v>
      </c>
      <c r="C58" s="110" t="s">
        <v>511</v>
      </c>
      <c r="D58" s="223">
        <v>9069.4</v>
      </c>
      <c r="E58" s="223">
        <v>1715.8</v>
      </c>
      <c r="F58" s="221">
        <v>1258.472</v>
      </c>
      <c r="G58" s="223"/>
      <c r="H58" s="223"/>
      <c r="I58" s="223"/>
      <c r="J58" s="223"/>
      <c r="K58" s="223"/>
      <c r="L58" s="223">
        <v>1270</v>
      </c>
      <c r="M58" s="219"/>
      <c r="N58" s="219">
        <f>669.2+54.607</f>
        <v>723.80700000000002</v>
      </c>
      <c r="O58" s="219"/>
      <c r="P58" s="217">
        <f t="shared" si="1"/>
        <v>14037.478999999999</v>
      </c>
      <c r="Q58" s="218"/>
      <c r="R58" s="218"/>
      <c r="S58" s="112"/>
      <c r="T58" s="112"/>
    </row>
    <row r="59" spans="1:20" x14ac:dyDescent="0.25">
      <c r="A59" s="299">
        <v>56.8095238095243</v>
      </c>
      <c r="B59" s="109" t="s">
        <v>250</v>
      </c>
      <c r="C59" s="110" t="s">
        <v>512</v>
      </c>
      <c r="D59" s="223">
        <v>230</v>
      </c>
      <c r="E59" s="223">
        <v>45</v>
      </c>
      <c r="F59" s="221">
        <v>2396.8440000000001</v>
      </c>
      <c r="G59" s="223"/>
      <c r="H59" s="223"/>
      <c r="I59" s="223"/>
      <c r="J59" s="223"/>
      <c r="K59" s="223"/>
      <c r="L59" s="223"/>
      <c r="M59" s="219"/>
      <c r="N59" s="219">
        <v>824.76499999999999</v>
      </c>
      <c r="O59" s="219"/>
      <c r="P59" s="217">
        <f t="shared" si="1"/>
        <v>3496.6089999999999</v>
      </c>
      <c r="Q59" s="218"/>
      <c r="R59" s="218"/>
      <c r="S59" s="112"/>
      <c r="T59" s="112"/>
    </row>
    <row r="60" spans="1:20" x14ac:dyDescent="0.25">
      <c r="A60" s="299">
        <v>57.952380952381503</v>
      </c>
      <c r="B60" s="109" t="s">
        <v>250</v>
      </c>
      <c r="C60" s="110" t="s">
        <v>377</v>
      </c>
      <c r="D60" s="223">
        <v>4253.5439999999999</v>
      </c>
      <c r="E60" s="223">
        <v>1224.72</v>
      </c>
      <c r="F60" s="221">
        <v>12350.796</v>
      </c>
      <c r="G60" s="223"/>
      <c r="H60" s="223"/>
      <c r="I60" s="223"/>
      <c r="J60" s="223"/>
      <c r="K60" s="223"/>
      <c r="L60" s="223"/>
      <c r="M60" s="219"/>
      <c r="N60" s="219">
        <v>7493.7929999999997</v>
      </c>
      <c r="O60" s="219"/>
      <c r="P60" s="217">
        <f t="shared" si="1"/>
        <v>25322.853000000003</v>
      </c>
      <c r="Q60" s="218"/>
      <c r="R60" s="218"/>
      <c r="S60" s="112"/>
      <c r="T60" s="112"/>
    </row>
    <row r="61" spans="1:20" x14ac:dyDescent="0.25">
      <c r="A61" s="299">
        <v>59.095238095238699</v>
      </c>
      <c r="B61" s="109" t="s">
        <v>250</v>
      </c>
      <c r="C61" s="110" t="s">
        <v>378</v>
      </c>
      <c r="D61" s="223"/>
      <c r="E61" s="223"/>
      <c r="F61" s="221">
        <v>17438.231</v>
      </c>
      <c r="G61" s="223"/>
      <c r="H61" s="223"/>
      <c r="I61" s="223"/>
      <c r="J61" s="223"/>
      <c r="K61" s="223"/>
      <c r="L61" s="223">
        <v>186265.1</v>
      </c>
      <c r="M61" s="219"/>
      <c r="N61" s="219"/>
      <c r="O61" s="219"/>
      <c r="P61" s="217">
        <f t="shared" si="1"/>
        <v>203703.33100000001</v>
      </c>
      <c r="Q61" s="218"/>
      <c r="R61" s="218"/>
      <c r="S61" s="112"/>
      <c r="T61" s="112"/>
    </row>
    <row r="62" spans="1:20" x14ac:dyDescent="0.25">
      <c r="A62" s="299">
        <v>60.238095238095902</v>
      </c>
      <c r="B62" s="109" t="s">
        <v>250</v>
      </c>
      <c r="C62" s="110" t="s">
        <v>379</v>
      </c>
      <c r="D62" s="223"/>
      <c r="E62" s="223"/>
      <c r="F62" s="221"/>
      <c r="G62" s="223"/>
      <c r="H62" s="223"/>
      <c r="I62" s="223"/>
      <c r="J62" s="223"/>
      <c r="K62" s="223"/>
      <c r="L62" s="223">
        <v>35359.459000000003</v>
      </c>
      <c r="M62" s="219"/>
      <c r="N62" s="219"/>
      <c r="O62" s="219"/>
      <c r="P62" s="217">
        <f t="shared" si="1"/>
        <v>35359.459000000003</v>
      </c>
      <c r="Q62" s="218"/>
      <c r="R62" s="218"/>
      <c r="S62" s="112"/>
      <c r="T62" s="112"/>
    </row>
    <row r="63" spans="1:20" x14ac:dyDescent="0.25">
      <c r="A63" s="299">
        <v>61.380952380953097</v>
      </c>
      <c r="B63" s="64" t="s">
        <v>250</v>
      </c>
      <c r="C63" s="110" t="s">
        <v>532</v>
      </c>
      <c r="D63" s="223"/>
      <c r="E63" s="223"/>
      <c r="F63" s="221">
        <v>11855.38</v>
      </c>
      <c r="G63" s="223"/>
      <c r="H63" s="223"/>
      <c r="I63" s="223"/>
      <c r="J63" s="223"/>
      <c r="K63" s="223"/>
      <c r="L63" s="223">
        <v>158900.43799999999</v>
      </c>
      <c r="M63" s="219"/>
      <c r="N63" s="219"/>
      <c r="O63" s="219"/>
      <c r="P63" s="217">
        <f t="shared" si="1"/>
        <v>170755.818</v>
      </c>
      <c r="Q63" s="218"/>
      <c r="R63" s="218"/>
      <c r="S63" s="112"/>
      <c r="T63" s="112"/>
    </row>
    <row r="64" spans="1:20" x14ac:dyDescent="0.25">
      <c r="A64" s="299"/>
      <c r="B64" s="64" t="s">
        <v>250</v>
      </c>
      <c r="C64" s="110" t="s">
        <v>381</v>
      </c>
      <c r="D64" s="223"/>
      <c r="E64" s="223"/>
      <c r="F64" s="221">
        <v>223</v>
      </c>
      <c r="G64" s="223"/>
      <c r="H64" s="223"/>
      <c r="I64" s="223"/>
      <c r="J64" s="223"/>
      <c r="K64" s="223"/>
      <c r="L64" s="223">
        <v>42570.487999999998</v>
      </c>
      <c r="M64" s="219"/>
      <c r="N64" s="219"/>
      <c r="O64" s="219"/>
      <c r="P64" s="217">
        <f t="shared" si="1"/>
        <v>42793.487999999998</v>
      </c>
      <c r="Q64" s="218"/>
      <c r="R64" s="218"/>
      <c r="S64" s="112"/>
      <c r="T64" s="112"/>
    </row>
    <row r="65" spans="1:20" x14ac:dyDescent="0.25">
      <c r="A65" s="299">
        <v>62.5238095238103</v>
      </c>
      <c r="B65" s="109" t="s">
        <v>250</v>
      </c>
      <c r="C65" s="110" t="s">
        <v>509</v>
      </c>
      <c r="D65" s="223">
        <v>480</v>
      </c>
      <c r="E65" s="223">
        <v>84.24</v>
      </c>
      <c r="F65" s="221">
        <v>15000</v>
      </c>
      <c r="G65" s="223"/>
      <c r="H65" s="223"/>
      <c r="I65" s="223"/>
      <c r="J65" s="223"/>
      <c r="K65" s="223"/>
      <c r="L65" s="223"/>
      <c r="M65" s="219"/>
      <c r="N65" s="219">
        <v>3905.835</v>
      </c>
      <c r="O65" s="219"/>
      <c r="P65" s="217">
        <f t="shared" si="1"/>
        <v>19470.075000000001</v>
      </c>
      <c r="Q65" s="218"/>
      <c r="R65" s="218"/>
      <c r="S65" s="112"/>
      <c r="T65" s="112"/>
    </row>
    <row r="66" spans="1:20" ht="15.75" x14ac:dyDescent="0.25">
      <c r="A66" s="299">
        <v>63.666666666667503</v>
      </c>
      <c r="B66" s="109"/>
      <c r="C66" s="146" t="s">
        <v>290</v>
      </c>
      <c r="D66" s="217">
        <f t="shared" ref="D66:Q66" si="2">SUM(D6:D65)</f>
        <v>113111.62999999999</v>
      </c>
      <c r="E66" s="217">
        <f t="shared" si="2"/>
        <v>16741.588000000003</v>
      </c>
      <c r="F66" s="217">
        <f t="shared" si="2"/>
        <v>174555.10699999999</v>
      </c>
      <c r="G66" s="217">
        <f t="shared" si="2"/>
        <v>5300</v>
      </c>
      <c r="H66" s="217">
        <f t="shared" si="2"/>
        <v>20502.599999999999</v>
      </c>
      <c r="I66" s="217">
        <f t="shared" si="2"/>
        <v>2903</v>
      </c>
      <c r="J66" s="217">
        <f t="shared" si="2"/>
        <v>1000</v>
      </c>
      <c r="K66" s="217">
        <f t="shared" si="2"/>
        <v>0</v>
      </c>
      <c r="L66" s="217">
        <f t="shared" si="2"/>
        <v>544763.04399999999</v>
      </c>
      <c r="M66" s="217">
        <f t="shared" si="2"/>
        <v>32672</v>
      </c>
      <c r="N66" s="217">
        <f t="shared" si="2"/>
        <v>49577.277999999998</v>
      </c>
      <c r="O66" s="217">
        <f t="shared" si="2"/>
        <v>15830.718000000001</v>
      </c>
      <c r="P66" s="217">
        <f t="shared" si="2"/>
        <v>976956.96499999997</v>
      </c>
      <c r="Q66" s="217">
        <f t="shared" si="2"/>
        <v>0</v>
      </c>
      <c r="R66" s="217"/>
      <c r="S66" s="111"/>
      <c r="T66" s="111"/>
    </row>
    <row r="67" spans="1:20" ht="15.75" x14ac:dyDescent="0.25">
      <c r="A67" s="299">
        <v>64.809523809524705</v>
      </c>
      <c r="B67" s="109"/>
      <c r="C67" s="146" t="s">
        <v>394</v>
      </c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79"/>
      <c r="T67" s="279"/>
    </row>
    <row r="68" spans="1:20" ht="28.5" x14ac:dyDescent="0.25">
      <c r="A68" s="299"/>
      <c r="B68" s="109"/>
      <c r="C68" s="146"/>
      <c r="D68" s="218" t="s">
        <v>522</v>
      </c>
      <c r="E68" s="218" t="s">
        <v>521</v>
      </c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79"/>
      <c r="T68" s="279"/>
    </row>
    <row r="69" spans="1:20" ht="15.75" x14ac:dyDescent="0.25">
      <c r="A69" s="299">
        <v>65.952380952381901</v>
      </c>
      <c r="B69" s="142"/>
      <c r="C69" s="285" t="s">
        <v>395</v>
      </c>
      <c r="D69" s="284"/>
      <c r="E69" s="282"/>
      <c r="F69" s="319">
        <v>1</v>
      </c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3"/>
      <c r="T69" s="283"/>
    </row>
    <row r="70" spans="1:20" ht="15.75" x14ac:dyDescent="0.25">
      <c r="A70" s="299">
        <v>67.095238095239097</v>
      </c>
      <c r="B70" s="142"/>
      <c r="C70" s="285" t="s">
        <v>396</v>
      </c>
      <c r="D70" s="284"/>
      <c r="E70" s="282"/>
      <c r="F70" s="319">
        <v>6</v>
      </c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3"/>
      <c r="T70" s="283"/>
    </row>
    <row r="71" spans="1:20" ht="15.75" x14ac:dyDescent="0.25">
      <c r="A71" s="299">
        <v>68.238095238096406</v>
      </c>
      <c r="B71" s="142"/>
      <c r="C71" s="285" t="s">
        <v>397</v>
      </c>
      <c r="D71" s="284"/>
      <c r="E71" s="282"/>
      <c r="F71" s="319">
        <v>2</v>
      </c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3"/>
      <c r="T71" s="283"/>
    </row>
    <row r="72" spans="1:20" ht="15.75" x14ac:dyDescent="0.25">
      <c r="A72" s="299"/>
      <c r="B72" s="142"/>
      <c r="C72" s="285" t="s">
        <v>523</v>
      </c>
      <c r="D72" s="284"/>
      <c r="E72" s="282"/>
      <c r="F72" s="319">
        <v>1</v>
      </c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3"/>
      <c r="T72" s="283"/>
    </row>
    <row r="73" spans="1:20" ht="15.75" x14ac:dyDescent="0.25">
      <c r="A73" s="299">
        <v>69.380952380953602</v>
      </c>
      <c r="B73" s="142"/>
      <c r="C73" s="285" t="s">
        <v>398</v>
      </c>
      <c r="D73" s="284">
        <v>60</v>
      </c>
      <c r="E73" s="319">
        <v>53</v>
      </c>
      <c r="F73" s="319">
        <v>54</v>
      </c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3"/>
      <c r="T73" s="283"/>
    </row>
    <row r="74" spans="1:20" ht="15.75" x14ac:dyDescent="0.25">
      <c r="A74" s="299"/>
      <c r="B74" s="142"/>
      <c r="C74" s="285" t="s">
        <v>520</v>
      </c>
      <c r="D74" s="284">
        <v>21</v>
      </c>
      <c r="E74" s="282"/>
      <c r="F74" s="319">
        <v>2</v>
      </c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3"/>
      <c r="T74" s="283"/>
    </row>
    <row r="75" spans="1:20" s="154" customFormat="1" ht="15.75" x14ac:dyDescent="0.25">
      <c r="A75" s="299">
        <v>70.523809523810797</v>
      </c>
      <c r="B75" s="280"/>
      <c r="C75" s="286" t="s">
        <v>214</v>
      </c>
      <c r="D75" s="287"/>
      <c r="E75" s="217"/>
      <c r="F75" s="111">
        <f>SUM(F69:F74)</f>
        <v>66</v>
      </c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79"/>
      <c r="T75" s="279"/>
    </row>
    <row r="76" spans="1:20" ht="15.75" x14ac:dyDescent="0.25">
      <c r="A76" s="299">
        <v>71.666666666667993</v>
      </c>
      <c r="B76" s="142"/>
      <c r="C76" s="281"/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3"/>
      <c r="T76" s="283"/>
    </row>
    <row r="77" spans="1:20" x14ac:dyDescent="0.25">
      <c r="A77" s="299">
        <v>72.809523809525203</v>
      </c>
      <c r="B77" s="109"/>
      <c r="C77" s="150" t="s">
        <v>274</v>
      </c>
      <c r="D77" s="222">
        <f t="shared" ref="D77:P77" si="3">SUMIF($B6:$B65,"kötelező",D6:D65)</f>
        <v>88088.686000000002</v>
      </c>
      <c r="E77" s="222">
        <f t="shared" si="3"/>
        <v>10870.428000000002</v>
      </c>
      <c r="F77" s="222">
        <f t="shared" si="3"/>
        <v>97383.771999999997</v>
      </c>
      <c r="G77" s="222">
        <f t="shared" si="3"/>
        <v>2000</v>
      </c>
      <c r="H77" s="222">
        <f t="shared" si="3"/>
        <v>14776.6</v>
      </c>
      <c r="I77" s="222">
        <f t="shared" si="3"/>
        <v>2903</v>
      </c>
      <c r="J77" s="222">
        <f t="shared" si="3"/>
        <v>1000</v>
      </c>
      <c r="K77" s="222">
        <f t="shared" si="3"/>
        <v>0</v>
      </c>
      <c r="L77" s="222">
        <f t="shared" si="3"/>
        <v>2731.78</v>
      </c>
      <c r="M77" s="222">
        <f t="shared" si="3"/>
        <v>7577</v>
      </c>
      <c r="N77" s="222">
        <f t="shared" si="3"/>
        <v>0</v>
      </c>
      <c r="O77" s="222">
        <f t="shared" si="3"/>
        <v>15830.718000000001</v>
      </c>
      <c r="P77" s="222">
        <f t="shared" si="3"/>
        <v>243161.984</v>
      </c>
      <c r="Q77" s="218"/>
      <c r="R77" s="218"/>
      <c r="S77" s="151"/>
      <c r="T77" s="151"/>
    </row>
    <row r="78" spans="1:20" x14ac:dyDescent="0.25">
      <c r="A78" s="299">
        <v>73.952380952382399</v>
      </c>
      <c r="B78" s="109"/>
      <c r="C78" s="150" t="s">
        <v>275</v>
      </c>
      <c r="D78" s="222">
        <f t="shared" ref="D78:Q78" si="4">SUMIF($B6:$B65,"nem kötelező",D6:D65)</f>
        <v>25022.944000000003</v>
      </c>
      <c r="E78" s="222">
        <f t="shared" si="4"/>
        <v>5871.16</v>
      </c>
      <c r="F78" s="222">
        <f t="shared" si="4"/>
        <v>77171.334999999992</v>
      </c>
      <c r="G78" s="222">
        <f t="shared" si="4"/>
        <v>3300</v>
      </c>
      <c r="H78" s="222">
        <f t="shared" si="4"/>
        <v>5726</v>
      </c>
      <c r="I78" s="222">
        <f t="shared" si="4"/>
        <v>0</v>
      </c>
      <c r="J78" s="222">
        <f t="shared" si="4"/>
        <v>0</v>
      </c>
      <c r="K78" s="222">
        <f t="shared" si="4"/>
        <v>0</v>
      </c>
      <c r="L78" s="222">
        <f t="shared" si="4"/>
        <v>542031.26399999997</v>
      </c>
      <c r="M78" s="222">
        <f t="shared" si="4"/>
        <v>25095</v>
      </c>
      <c r="N78" s="222">
        <f t="shared" si="4"/>
        <v>49577.277999999998</v>
      </c>
      <c r="O78" s="222">
        <f t="shared" si="4"/>
        <v>0</v>
      </c>
      <c r="P78" s="222">
        <f t="shared" si="4"/>
        <v>733794.98099999991</v>
      </c>
      <c r="Q78" s="222">
        <f t="shared" si="4"/>
        <v>0</v>
      </c>
      <c r="R78" s="218"/>
      <c r="S78" s="151"/>
      <c r="T78" s="151"/>
    </row>
    <row r="79" spans="1:20" s="154" customFormat="1" x14ac:dyDescent="0.25">
      <c r="A79" s="299">
        <v>75.095238095239594</v>
      </c>
      <c r="B79" s="152"/>
      <c r="C79" s="153" t="s">
        <v>358</v>
      </c>
      <c r="D79" s="224">
        <f>SUM(D80:D81)</f>
        <v>59730</v>
      </c>
      <c r="E79" s="224">
        <f t="shared" ref="E79:Q79" si="5">SUM(E80:E81)</f>
        <v>11800</v>
      </c>
      <c r="F79" s="224">
        <f t="shared" si="5"/>
        <v>9460</v>
      </c>
      <c r="G79" s="224">
        <f t="shared" si="5"/>
        <v>0</v>
      </c>
      <c r="H79" s="224">
        <f t="shared" si="5"/>
        <v>0</v>
      </c>
      <c r="I79" s="224">
        <f t="shared" si="5"/>
        <v>0</v>
      </c>
      <c r="J79" s="224">
        <f t="shared" si="5"/>
        <v>0</v>
      </c>
      <c r="K79" s="224"/>
      <c r="L79" s="224">
        <f t="shared" si="5"/>
        <v>196</v>
      </c>
      <c r="M79" s="224">
        <f t="shared" si="5"/>
        <v>0</v>
      </c>
      <c r="N79" s="224">
        <f t="shared" si="5"/>
        <v>0</v>
      </c>
      <c r="O79" s="224">
        <f t="shared" si="5"/>
        <v>0</v>
      </c>
      <c r="P79" s="224">
        <f t="shared" si="5"/>
        <v>81186</v>
      </c>
      <c r="Q79" s="224">
        <f t="shared" si="5"/>
        <v>0</v>
      </c>
      <c r="R79" s="218"/>
      <c r="S79" s="151"/>
      <c r="T79" s="151"/>
    </row>
    <row r="80" spans="1:20" x14ac:dyDescent="0.25">
      <c r="A80" s="299">
        <v>76.238095238096804</v>
      </c>
      <c r="B80" s="109" t="s">
        <v>244</v>
      </c>
      <c r="C80" s="155" t="s">
        <v>274</v>
      </c>
      <c r="D80" s="219">
        <v>59730</v>
      </c>
      <c r="E80" s="219">
        <v>11800</v>
      </c>
      <c r="F80" s="219">
        <v>9460</v>
      </c>
      <c r="G80" s="219"/>
      <c r="H80" s="219"/>
      <c r="I80" s="219"/>
      <c r="J80" s="219"/>
      <c r="K80" s="219"/>
      <c r="L80" s="219">
        <v>196</v>
      </c>
      <c r="M80" s="219"/>
      <c r="N80" s="219"/>
      <c r="O80" s="219"/>
      <c r="P80" s="219">
        <f>SUM(D80:O80)</f>
        <v>81186</v>
      </c>
      <c r="Q80" s="225"/>
      <c r="R80" s="225"/>
      <c r="S80" s="156"/>
      <c r="T80" s="156"/>
    </row>
    <row r="81" spans="1:21" x14ac:dyDescent="0.25">
      <c r="A81" s="299">
        <v>77.380952380954</v>
      </c>
      <c r="B81" s="109" t="s">
        <v>349</v>
      </c>
      <c r="C81" s="155" t="s">
        <v>348</v>
      </c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>
        <f>SUM(D81:O81)</f>
        <v>0</v>
      </c>
      <c r="Q81" s="225"/>
      <c r="R81" s="225"/>
      <c r="S81" s="156"/>
      <c r="T81" s="156"/>
    </row>
    <row r="82" spans="1:21" s="154" customFormat="1" x14ac:dyDescent="0.25">
      <c r="A82" s="299">
        <v>78.523809523811195</v>
      </c>
      <c r="B82" s="152"/>
      <c r="C82" s="153" t="s">
        <v>276</v>
      </c>
      <c r="D82" s="224">
        <f>SUM(D83:D84)</f>
        <v>77715.199999999997</v>
      </c>
      <c r="E82" s="224">
        <f t="shared" ref="E82:Q82" si="6">SUM(E83:E84)</f>
        <v>15078</v>
      </c>
      <c r="F82" s="224">
        <f t="shared" si="6"/>
        <v>6039.5</v>
      </c>
      <c r="G82" s="224">
        <f t="shared" si="6"/>
        <v>0</v>
      </c>
      <c r="H82" s="224">
        <f t="shared" si="6"/>
        <v>0</v>
      </c>
      <c r="I82" s="224">
        <f t="shared" si="6"/>
        <v>0</v>
      </c>
      <c r="J82" s="224">
        <f t="shared" si="6"/>
        <v>0</v>
      </c>
      <c r="K82" s="224"/>
      <c r="L82" s="224">
        <f t="shared" si="6"/>
        <v>2670</v>
      </c>
      <c r="M82" s="224">
        <f t="shared" si="6"/>
        <v>0</v>
      </c>
      <c r="N82" s="224">
        <f t="shared" si="6"/>
        <v>0</v>
      </c>
      <c r="O82" s="224">
        <f t="shared" si="6"/>
        <v>0</v>
      </c>
      <c r="P82" s="224">
        <f t="shared" si="6"/>
        <v>101502.7</v>
      </c>
      <c r="Q82" s="224">
        <f t="shared" si="6"/>
        <v>0</v>
      </c>
      <c r="R82" s="218"/>
      <c r="S82" s="151"/>
      <c r="T82" s="151"/>
    </row>
    <row r="83" spans="1:21" x14ac:dyDescent="0.25">
      <c r="A83" s="299">
        <v>79.666666666668405</v>
      </c>
      <c r="B83" s="109" t="s">
        <v>244</v>
      </c>
      <c r="C83" s="155" t="s">
        <v>274</v>
      </c>
      <c r="D83" s="219">
        <v>77715.199999999997</v>
      </c>
      <c r="E83" s="219">
        <v>15078</v>
      </c>
      <c r="F83" s="219">
        <v>6039.5</v>
      </c>
      <c r="G83" s="219"/>
      <c r="H83" s="219"/>
      <c r="I83" s="219"/>
      <c r="J83" s="219"/>
      <c r="K83" s="219"/>
      <c r="L83" s="219">
        <v>2670</v>
      </c>
      <c r="M83" s="219"/>
      <c r="N83" s="219"/>
      <c r="O83" s="219"/>
      <c r="P83" s="219">
        <f>SUM(D83:O83)</f>
        <v>101502.7</v>
      </c>
      <c r="Q83" s="225"/>
      <c r="R83" s="225"/>
      <c r="S83" s="156"/>
      <c r="T83" s="156"/>
    </row>
    <row r="84" spans="1:21" x14ac:dyDescent="0.25">
      <c r="A84" s="299">
        <v>80.809523809525601</v>
      </c>
      <c r="B84" s="109" t="s">
        <v>250</v>
      </c>
      <c r="C84" s="155" t="s">
        <v>275</v>
      </c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>
        <f>SUM(D84:O84)</f>
        <v>0</v>
      </c>
      <c r="Q84" s="225"/>
      <c r="R84" s="225"/>
      <c r="S84" s="156"/>
      <c r="T84" s="156"/>
    </row>
    <row r="85" spans="1:21" s="154" customFormat="1" x14ac:dyDescent="0.25">
      <c r="A85" s="299">
        <v>81.952380952382796</v>
      </c>
      <c r="B85" s="152"/>
      <c r="C85" s="153" t="s">
        <v>277</v>
      </c>
      <c r="D85" s="224">
        <f>SUM(D86:D87)</f>
        <v>85547.9</v>
      </c>
      <c r="E85" s="224">
        <f t="shared" ref="E85:Q85" si="7">SUM(E86:E87)</f>
        <v>16474</v>
      </c>
      <c r="F85" s="224">
        <f t="shared" si="7"/>
        <v>39354</v>
      </c>
      <c r="G85" s="224">
        <f t="shared" si="7"/>
        <v>0</v>
      </c>
      <c r="H85" s="224">
        <f t="shared" si="7"/>
        <v>0</v>
      </c>
      <c r="I85" s="224">
        <f t="shared" si="7"/>
        <v>0</v>
      </c>
      <c r="J85" s="224">
        <f t="shared" si="7"/>
        <v>0</v>
      </c>
      <c r="K85" s="224"/>
      <c r="L85" s="224">
        <f t="shared" si="7"/>
        <v>1470</v>
      </c>
      <c r="M85" s="224">
        <f t="shared" si="7"/>
        <v>0</v>
      </c>
      <c r="N85" s="224">
        <f t="shared" si="7"/>
        <v>0</v>
      </c>
      <c r="O85" s="224">
        <f t="shared" si="7"/>
        <v>0</v>
      </c>
      <c r="P85" s="224">
        <f t="shared" si="7"/>
        <v>142845.9</v>
      </c>
      <c r="Q85" s="224">
        <f t="shared" si="7"/>
        <v>0</v>
      </c>
      <c r="R85" s="218"/>
      <c r="S85" s="151"/>
      <c r="T85" s="151"/>
    </row>
    <row r="86" spans="1:21" x14ac:dyDescent="0.25">
      <c r="A86" s="299">
        <v>83.095238095240006</v>
      </c>
      <c r="B86" s="109" t="s">
        <v>244</v>
      </c>
      <c r="C86" s="155" t="s">
        <v>274</v>
      </c>
      <c r="D86" s="219">
        <v>34154.9</v>
      </c>
      <c r="E86" s="219">
        <v>6568.5</v>
      </c>
      <c r="F86" s="219">
        <v>13063</v>
      </c>
      <c r="G86" s="219"/>
      <c r="H86" s="219"/>
      <c r="I86" s="219"/>
      <c r="J86" s="219"/>
      <c r="K86" s="219"/>
      <c r="L86" s="219">
        <v>770</v>
      </c>
      <c r="M86" s="219"/>
      <c r="N86" s="219"/>
      <c r="O86" s="219"/>
      <c r="P86" s="219">
        <f>SUM(D86:O86)</f>
        <v>54556.4</v>
      </c>
      <c r="Q86" s="225"/>
      <c r="R86" s="225"/>
      <c r="S86" s="156"/>
      <c r="T86" s="156"/>
    </row>
    <row r="87" spans="1:21" x14ac:dyDescent="0.25">
      <c r="A87" s="299">
        <v>84.238095238097202</v>
      </c>
      <c r="B87" s="109" t="s">
        <v>250</v>
      </c>
      <c r="C87" s="155" t="s">
        <v>275</v>
      </c>
      <c r="D87" s="219">
        <v>51393</v>
      </c>
      <c r="E87" s="219">
        <v>9905.5</v>
      </c>
      <c r="F87" s="219">
        <v>26291</v>
      </c>
      <c r="G87" s="219"/>
      <c r="H87" s="219"/>
      <c r="I87" s="219"/>
      <c r="J87" s="219"/>
      <c r="K87" s="219"/>
      <c r="L87" s="219">
        <v>700</v>
      </c>
      <c r="M87" s="219"/>
      <c r="N87" s="219"/>
      <c r="O87" s="219"/>
      <c r="P87" s="219">
        <f>SUM(D87:O87)</f>
        <v>88289.5</v>
      </c>
      <c r="Q87" s="225"/>
      <c r="R87" s="225"/>
      <c r="S87" s="156"/>
      <c r="T87" s="156"/>
    </row>
    <row r="88" spans="1:21" s="154" customFormat="1" x14ac:dyDescent="0.25">
      <c r="A88" s="299">
        <v>85.380952380954398</v>
      </c>
      <c r="B88" s="152"/>
      <c r="C88" s="153" t="s">
        <v>384</v>
      </c>
      <c r="D88" s="224">
        <f>SUM(D89:D90)</f>
        <v>13393</v>
      </c>
      <c r="E88" s="224">
        <f t="shared" ref="E88:Q88" si="8">SUM(E89:E90)</f>
        <v>2658</v>
      </c>
      <c r="F88" s="224">
        <f t="shared" si="8"/>
        <v>36519.009999999995</v>
      </c>
      <c r="G88" s="224">
        <f t="shared" si="8"/>
        <v>0</v>
      </c>
      <c r="H88" s="224">
        <f t="shared" si="8"/>
        <v>0</v>
      </c>
      <c r="I88" s="224">
        <f t="shared" si="8"/>
        <v>0</v>
      </c>
      <c r="J88" s="224">
        <f t="shared" si="8"/>
        <v>0</v>
      </c>
      <c r="K88" s="224">
        <f t="shared" si="8"/>
        <v>0</v>
      </c>
      <c r="L88" s="224">
        <f t="shared" si="8"/>
        <v>333</v>
      </c>
      <c r="M88" s="224">
        <f t="shared" si="8"/>
        <v>0</v>
      </c>
      <c r="N88" s="224">
        <f t="shared" si="8"/>
        <v>0</v>
      </c>
      <c r="O88" s="224">
        <f t="shared" si="8"/>
        <v>0</v>
      </c>
      <c r="P88" s="224">
        <f t="shared" si="8"/>
        <v>52903.009999999995</v>
      </c>
      <c r="Q88" s="224">
        <f t="shared" si="8"/>
        <v>0</v>
      </c>
      <c r="R88" s="224"/>
      <c r="S88" s="151"/>
      <c r="T88" s="151"/>
    </row>
    <row r="89" spans="1:21" x14ac:dyDescent="0.25">
      <c r="A89" s="299">
        <v>86.523809523811593</v>
      </c>
      <c r="B89" s="109" t="s">
        <v>244</v>
      </c>
      <c r="C89" s="155" t="s">
        <v>274</v>
      </c>
      <c r="D89" s="219">
        <v>10212</v>
      </c>
      <c r="E89" s="219">
        <v>1900</v>
      </c>
      <c r="F89" s="219">
        <v>4000</v>
      </c>
      <c r="G89" s="219"/>
      <c r="H89" s="219"/>
      <c r="I89" s="219"/>
      <c r="J89" s="219"/>
      <c r="K89" s="219"/>
      <c r="L89" s="219">
        <v>333</v>
      </c>
      <c r="M89" s="219"/>
      <c r="N89" s="219"/>
      <c r="O89" s="219"/>
      <c r="P89" s="219">
        <f>SUM(D89:O89)</f>
        <v>16445</v>
      </c>
      <c r="Q89" s="225"/>
      <c r="R89" s="225"/>
      <c r="S89" s="156"/>
      <c r="T89" s="156"/>
    </row>
    <row r="90" spans="1:21" x14ac:dyDescent="0.25">
      <c r="A90" s="299">
        <v>87.666666666668803</v>
      </c>
      <c r="B90" s="109" t="s">
        <v>250</v>
      </c>
      <c r="C90" s="155" t="s">
        <v>275</v>
      </c>
      <c r="D90" s="219">
        <v>3181</v>
      </c>
      <c r="E90" s="219">
        <v>758</v>
      </c>
      <c r="F90" s="219">
        <v>32519.01</v>
      </c>
      <c r="G90" s="219"/>
      <c r="H90" s="219"/>
      <c r="I90" s="219"/>
      <c r="J90" s="219"/>
      <c r="K90" s="219"/>
      <c r="L90" s="219"/>
      <c r="M90" s="219"/>
      <c r="N90" s="219"/>
      <c r="O90" s="219"/>
      <c r="P90" s="219">
        <f>SUM(D90:O90)</f>
        <v>36458.009999999995</v>
      </c>
      <c r="Q90" s="225"/>
      <c r="R90" s="225"/>
      <c r="S90" s="156"/>
      <c r="T90" s="156"/>
    </row>
    <row r="91" spans="1:21" s="154" customFormat="1" ht="15.75" x14ac:dyDescent="0.25">
      <c r="A91" s="299">
        <v>88.809523809525999</v>
      </c>
      <c r="B91" s="152"/>
      <c r="C91" s="146" t="s">
        <v>278</v>
      </c>
      <c r="D91" s="224">
        <f>D66+D79+D82+D85+D88</f>
        <v>349497.73</v>
      </c>
      <c r="E91" s="224">
        <f t="shared" ref="E91:P91" si="9">E66+E79+E82+E85+E88</f>
        <v>62751.588000000003</v>
      </c>
      <c r="F91" s="224">
        <f t="shared" si="9"/>
        <v>265927.61699999997</v>
      </c>
      <c r="G91" s="224">
        <f t="shared" si="9"/>
        <v>5300</v>
      </c>
      <c r="H91" s="224">
        <f t="shared" si="9"/>
        <v>20502.599999999999</v>
      </c>
      <c r="I91" s="224">
        <f t="shared" si="9"/>
        <v>2903</v>
      </c>
      <c r="J91" s="224">
        <f t="shared" si="9"/>
        <v>1000</v>
      </c>
      <c r="K91" s="224">
        <f t="shared" si="9"/>
        <v>0</v>
      </c>
      <c r="L91" s="224">
        <f t="shared" si="9"/>
        <v>549432.04399999999</v>
      </c>
      <c r="M91" s="224">
        <f t="shared" si="9"/>
        <v>32672</v>
      </c>
      <c r="N91" s="224">
        <f t="shared" si="9"/>
        <v>49577.277999999998</v>
      </c>
      <c r="O91" s="224">
        <f t="shared" si="9"/>
        <v>15830.718000000001</v>
      </c>
      <c r="P91" s="224">
        <f t="shared" si="9"/>
        <v>1355394.5749999997</v>
      </c>
      <c r="Q91" s="224">
        <f>Q66+Q79+Q82+Q85+Q88</f>
        <v>0</v>
      </c>
      <c r="R91" s="224"/>
      <c r="S91" s="157"/>
      <c r="T91" s="157"/>
      <c r="U91" s="192"/>
    </row>
    <row r="92" spans="1:21" s="154" customFormat="1" ht="15.75" x14ac:dyDescent="0.25">
      <c r="A92" s="299">
        <v>89.952380952383194</v>
      </c>
      <c r="B92" s="152"/>
      <c r="C92" s="146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18"/>
      <c r="R92" s="218"/>
      <c r="S92" s="151"/>
      <c r="T92" s="151"/>
      <c r="U92" s="192"/>
    </row>
    <row r="93" spans="1:21" x14ac:dyDescent="0.25">
      <c r="A93" s="299">
        <v>91.095238095240404</v>
      </c>
      <c r="B93" s="150"/>
      <c r="C93" s="150" t="s">
        <v>279</v>
      </c>
      <c r="D93" s="222">
        <f>D77+D80+D83+D86+D89</f>
        <v>269900.78599999996</v>
      </c>
      <c r="E93" s="222">
        <f t="shared" ref="E93:Q93" si="10">E77+E80+E83+E86+E89</f>
        <v>46216.928</v>
      </c>
      <c r="F93" s="222">
        <f t="shared" si="10"/>
        <v>129946.272</v>
      </c>
      <c r="G93" s="222">
        <f t="shared" si="10"/>
        <v>2000</v>
      </c>
      <c r="H93" s="222">
        <f t="shared" si="10"/>
        <v>14776.6</v>
      </c>
      <c r="I93" s="222">
        <f t="shared" si="10"/>
        <v>2903</v>
      </c>
      <c r="J93" s="222">
        <f t="shared" si="10"/>
        <v>1000</v>
      </c>
      <c r="K93" s="222">
        <f t="shared" si="10"/>
        <v>0</v>
      </c>
      <c r="L93" s="222">
        <f t="shared" si="10"/>
        <v>6700.7800000000007</v>
      </c>
      <c r="M93" s="222">
        <f t="shared" si="10"/>
        <v>7577</v>
      </c>
      <c r="N93" s="222">
        <f t="shared" si="10"/>
        <v>0</v>
      </c>
      <c r="O93" s="222">
        <f t="shared" si="10"/>
        <v>15830.718000000001</v>
      </c>
      <c r="P93" s="222">
        <f t="shared" si="10"/>
        <v>496852.08400000003</v>
      </c>
      <c r="Q93" s="222">
        <f t="shared" si="10"/>
        <v>0</v>
      </c>
      <c r="R93" s="222"/>
      <c r="S93" s="158"/>
      <c r="T93" s="158"/>
      <c r="U93" s="158"/>
    </row>
    <row r="94" spans="1:21" x14ac:dyDescent="0.25">
      <c r="A94" s="299">
        <v>92.2380952380976</v>
      </c>
      <c r="B94" s="150"/>
      <c r="C94" s="150" t="s">
        <v>348</v>
      </c>
      <c r="D94" s="222">
        <f>D81</f>
        <v>0</v>
      </c>
      <c r="E94" s="222">
        <f t="shared" ref="E94:P94" si="11">E81</f>
        <v>0</v>
      </c>
      <c r="F94" s="222">
        <f t="shared" si="11"/>
        <v>0</v>
      </c>
      <c r="G94" s="222">
        <f t="shared" si="11"/>
        <v>0</v>
      </c>
      <c r="H94" s="222">
        <f t="shared" si="11"/>
        <v>0</v>
      </c>
      <c r="I94" s="222">
        <f t="shared" si="11"/>
        <v>0</v>
      </c>
      <c r="J94" s="222">
        <f t="shared" si="11"/>
        <v>0</v>
      </c>
      <c r="K94" s="222">
        <f t="shared" si="11"/>
        <v>0</v>
      </c>
      <c r="L94" s="222">
        <f t="shared" si="11"/>
        <v>0</v>
      </c>
      <c r="M94" s="222">
        <f t="shared" si="11"/>
        <v>0</v>
      </c>
      <c r="N94" s="222">
        <f t="shared" si="11"/>
        <v>0</v>
      </c>
      <c r="O94" s="222">
        <f t="shared" si="11"/>
        <v>0</v>
      </c>
      <c r="P94" s="222">
        <f t="shared" si="11"/>
        <v>0</v>
      </c>
      <c r="Q94" s="222">
        <f>Q81</f>
        <v>0</v>
      </c>
      <c r="R94" s="226"/>
      <c r="S94" s="158"/>
      <c r="T94" s="158"/>
      <c r="U94" s="158"/>
    </row>
    <row r="95" spans="1:21" x14ac:dyDescent="0.25">
      <c r="A95" s="299">
        <v>93.380952380954795</v>
      </c>
      <c r="B95" s="150"/>
      <c r="C95" s="150" t="s">
        <v>280</v>
      </c>
      <c r="D95" s="222">
        <f>D78+D84+D87+D90</f>
        <v>79596.944000000003</v>
      </c>
      <c r="E95" s="222">
        <f t="shared" ref="E95:Q95" si="12">E78+E84+E87+E90</f>
        <v>16534.66</v>
      </c>
      <c r="F95" s="222">
        <f t="shared" si="12"/>
        <v>135981.345</v>
      </c>
      <c r="G95" s="222">
        <f t="shared" si="12"/>
        <v>3300</v>
      </c>
      <c r="H95" s="222">
        <f t="shared" si="12"/>
        <v>5726</v>
      </c>
      <c r="I95" s="222">
        <f t="shared" si="12"/>
        <v>0</v>
      </c>
      <c r="J95" s="222">
        <f t="shared" si="12"/>
        <v>0</v>
      </c>
      <c r="K95" s="222">
        <f t="shared" si="12"/>
        <v>0</v>
      </c>
      <c r="L95" s="222">
        <f t="shared" si="12"/>
        <v>542731.26399999997</v>
      </c>
      <c r="M95" s="222">
        <f t="shared" si="12"/>
        <v>25095</v>
      </c>
      <c r="N95" s="222">
        <f t="shared" si="12"/>
        <v>49577.277999999998</v>
      </c>
      <c r="O95" s="222">
        <f t="shared" si="12"/>
        <v>0</v>
      </c>
      <c r="P95" s="222">
        <f t="shared" si="12"/>
        <v>858542.49099999992</v>
      </c>
      <c r="Q95" s="222">
        <f t="shared" si="12"/>
        <v>0</v>
      </c>
      <c r="R95" s="226"/>
      <c r="S95" s="158"/>
      <c r="T95" s="158"/>
      <c r="U95" s="158"/>
    </row>
    <row r="96" spans="1:21" s="154" customFormat="1" x14ac:dyDescent="0.25">
      <c r="A96" s="299">
        <v>94.523809523812005</v>
      </c>
      <c r="B96" s="159"/>
      <c r="C96" s="159" t="s">
        <v>281</v>
      </c>
      <c r="D96" s="226">
        <f>SUM(D93:D95)</f>
        <v>349497.73</v>
      </c>
      <c r="E96" s="226">
        <f t="shared" ref="E96:Q96" si="13">SUM(E93:E95)</f>
        <v>62751.588000000003</v>
      </c>
      <c r="F96" s="226">
        <f t="shared" si="13"/>
        <v>265927.61699999997</v>
      </c>
      <c r="G96" s="226">
        <f t="shared" si="13"/>
        <v>5300</v>
      </c>
      <c r="H96" s="226">
        <f t="shared" si="13"/>
        <v>20502.599999999999</v>
      </c>
      <c r="I96" s="226">
        <f t="shared" si="13"/>
        <v>2903</v>
      </c>
      <c r="J96" s="226">
        <f t="shared" si="13"/>
        <v>1000</v>
      </c>
      <c r="K96" s="226">
        <f t="shared" si="13"/>
        <v>0</v>
      </c>
      <c r="L96" s="226">
        <f t="shared" si="13"/>
        <v>549432.04399999999</v>
      </c>
      <c r="M96" s="226">
        <f t="shared" si="13"/>
        <v>32672</v>
      </c>
      <c r="N96" s="226">
        <f t="shared" si="13"/>
        <v>49577.277999999998</v>
      </c>
      <c r="O96" s="226">
        <f t="shared" si="13"/>
        <v>15830.718000000001</v>
      </c>
      <c r="P96" s="226">
        <f>SUM(P93:P95)</f>
        <v>1355394.575</v>
      </c>
      <c r="Q96" s="226">
        <f t="shared" si="13"/>
        <v>0</v>
      </c>
      <c r="R96" s="226">
        <f>P66+Q96</f>
        <v>976956.96499999997</v>
      </c>
      <c r="S96" s="158"/>
      <c r="T96" s="158"/>
      <c r="U96" s="192"/>
    </row>
    <row r="97" spans="12:20" x14ac:dyDescent="0.25">
      <c r="Q97" s="300">
        <f>P66+Q91</f>
        <v>976956.96499999997</v>
      </c>
      <c r="R97" s="160"/>
      <c r="S97" s="160"/>
      <c r="T97" s="160"/>
    </row>
    <row r="98" spans="12:20" x14ac:dyDescent="0.25">
      <c r="R98" s="160"/>
      <c r="S98" s="160"/>
      <c r="T98" s="113">
        <v>13142</v>
      </c>
    </row>
    <row r="99" spans="12:20" x14ac:dyDescent="0.25">
      <c r="R99" s="160"/>
      <c r="S99" s="160"/>
      <c r="T99" s="160"/>
    </row>
    <row r="102" spans="12:20" x14ac:dyDescent="0.25">
      <c r="L102" s="154"/>
    </row>
  </sheetData>
  <mergeCells count="2">
    <mergeCell ref="C3:R3"/>
    <mergeCell ref="N1:Q1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68" fitToHeight="2" orientation="landscape" r:id="rId1"/>
  <rowBreaks count="1" manualBreakCount="1">
    <brk id="66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2"/>
  <sheetViews>
    <sheetView view="pageLayout" zoomScaleNormal="100" zoomScaleSheetLayoutView="100" workbookViewId="0">
      <selection activeCell="F8" sqref="F8"/>
    </sheetView>
  </sheetViews>
  <sheetFormatPr defaultRowHeight="15" x14ac:dyDescent="0.25"/>
  <cols>
    <col min="1" max="1" width="6.28515625" style="117" customWidth="1"/>
    <col min="2" max="2" width="10.7109375" style="125" customWidth="1"/>
    <col min="3" max="3" width="40.7109375" style="117" customWidth="1"/>
    <col min="4" max="7" width="12.28515625" style="117" customWidth="1"/>
    <col min="8" max="8" width="10.85546875" style="117" customWidth="1"/>
    <col min="9" max="9" width="13.140625" style="117" customWidth="1"/>
    <col min="10" max="10" width="11.28515625" style="117" customWidth="1"/>
    <col min="11" max="11" width="10.140625" style="117" customWidth="1"/>
    <col min="12" max="12" width="10.85546875" style="117" customWidth="1"/>
    <col min="13" max="13" width="11.28515625" style="117" bestFit="1" customWidth="1"/>
    <col min="14" max="14" width="10.140625" style="117" hidden="1" customWidth="1"/>
    <col min="15" max="15" width="10.85546875" style="117" hidden="1" customWidth="1"/>
    <col min="16" max="16384" width="9.140625" style="117"/>
  </cols>
  <sheetData>
    <row r="1" spans="1:15" x14ac:dyDescent="0.25">
      <c r="I1" s="352" t="s">
        <v>473</v>
      </c>
      <c r="J1" s="352"/>
      <c r="K1" s="352"/>
      <c r="L1" s="352"/>
      <c r="M1" s="352"/>
    </row>
    <row r="2" spans="1:15" x14ac:dyDescent="0.25">
      <c r="A2" s="116"/>
      <c r="B2" s="84" t="s">
        <v>150</v>
      </c>
      <c r="C2" s="84" t="s">
        <v>173</v>
      </c>
      <c r="D2" s="84" t="s">
        <v>151</v>
      </c>
      <c r="E2" s="84" t="s">
        <v>152</v>
      </c>
      <c r="F2" s="84" t="s">
        <v>153</v>
      </c>
      <c r="G2" s="84" t="s">
        <v>194</v>
      </c>
      <c r="H2" s="84" t="s">
        <v>232</v>
      </c>
      <c r="I2" s="84" t="s">
        <v>233</v>
      </c>
      <c r="J2" s="84" t="s">
        <v>234</v>
      </c>
      <c r="K2" s="84" t="s">
        <v>235</v>
      </c>
      <c r="L2" s="84" t="s">
        <v>309</v>
      </c>
      <c r="M2" s="84" t="s">
        <v>292</v>
      </c>
    </row>
    <row r="3" spans="1:15" ht="48" customHeight="1" x14ac:dyDescent="0.25">
      <c r="A3" s="84">
        <v>1</v>
      </c>
      <c r="B3" s="84"/>
      <c r="C3" s="350" t="s">
        <v>474</v>
      </c>
      <c r="D3" s="351"/>
      <c r="E3" s="351"/>
      <c r="F3" s="351"/>
      <c r="G3" s="351"/>
      <c r="H3" s="351"/>
      <c r="I3" s="351"/>
      <c r="J3" s="351"/>
      <c r="K3" s="351"/>
      <c r="L3" s="351"/>
      <c r="M3" s="351"/>
    </row>
    <row r="4" spans="1:15" ht="57.75" customHeight="1" x14ac:dyDescent="0.25">
      <c r="A4" s="84">
        <v>2</v>
      </c>
      <c r="B4" s="118" t="s">
        <v>330</v>
      </c>
      <c r="C4" s="119" t="s">
        <v>237</v>
      </c>
      <c r="D4" s="120" t="s">
        <v>92</v>
      </c>
      <c r="E4" s="120" t="s">
        <v>312</v>
      </c>
      <c r="F4" s="120" t="s">
        <v>94</v>
      </c>
      <c r="G4" s="120" t="s">
        <v>313</v>
      </c>
      <c r="H4" s="120" t="s">
        <v>96</v>
      </c>
      <c r="I4" s="120" t="s">
        <v>110</v>
      </c>
      <c r="J4" s="120" t="s">
        <v>113</v>
      </c>
      <c r="K4" s="120" t="s">
        <v>316</v>
      </c>
      <c r="L4" s="120" t="s">
        <v>317</v>
      </c>
      <c r="M4" s="121" t="s">
        <v>278</v>
      </c>
    </row>
    <row r="5" spans="1:15" ht="45" x14ac:dyDescent="0.25">
      <c r="A5" s="84">
        <v>3</v>
      </c>
      <c r="B5" s="118"/>
      <c r="C5" s="119" t="s">
        <v>286</v>
      </c>
      <c r="D5" s="73" t="s">
        <v>513</v>
      </c>
      <c r="E5" s="73" t="s">
        <v>513</v>
      </c>
      <c r="F5" s="73" t="s">
        <v>513</v>
      </c>
      <c r="G5" s="73" t="s">
        <v>513</v>
      </c>
      <c r="H5" s="73" t="s">
        <v>513</v>
      </c>
      <c r="I5" s="73" t="s">
        <v>513</v>
      </c>
      <c r="J5" s="73" t="s">
        <v>513</v>
      </c>
      <c r="K5" s="73" t="s">
        <v>513</v>
      </c>
      <c r="L5" s="122" t="s">
        <v>462</v>
      </c>
      <c r="M5" s="122" t="s">
        <v>462</v>
      </c>
      <c r="N5" s="75" t="s">
        <v>287</v>
      </c>
      <c r="O5" s="76" t="s">
        <v>332</v>
      </c>
    </row>
    <row r="6" spans="1:15" x14ac:dyDescent="0.25">
      <c r="A6" s="84">
        <v>4</v>
      </c>
      <c r="B6" s="84" t="s">
        <v>354</v>
      </c>
      <c r="C6" s="86" t="s">
        <v>348</v>
      </c>
      <c r="D6" s="228">
        <v>6161.8</v>
      </c>
      <c r="E6" s="228">
        <v>1246.2</v>
      </c>
      <c r="F6" s="228"/>
      <c r="G6" s="241"/>
      <c r="H6" s="231"/>
      <c r="I6" s="231"/>
      <c r="J6" s="231"/>
      <c r="K6" s="231"/>
      <c r="L6" s="241"/>
      <c r="M6" s="242">
        <f>D6+E6+F6+G6+H6+I6+J6+K6+L6</f>
        <v>7408</v>
      </c>
      <c r="N6" s="116">
        <v>17442</v>
      </c>
      <c r="O6" s="116">
        <v>17806</v>
      </c>
    </row>
    <row r="7" spans="1:15" x14ac:dyDescent="0.25">
      <c r="A7" s="84">
        <v>5</v>
      </c>
      <c r="B7" s="84" t="s">
        <v>244</v>
      </c>
      <c r="C7" s="86" t="s">
        <v>289</v>
      </c>
      <c r="D7" s="228">
        <f>59730-6161.8</f>
        <v>53568.2</v>
      </c>
      <c r="E7" s="228">
        <f>11800-1246.2</f>
        <v>10553.8</v>
      </c>
      <c r="F7" s="228">
        <v>9460</v>
      </c>
      <c r="G7" s="241"/>
      <c r="H7" s="231"/>
      <c r="I7" s="231">
        <v>196</v>
      </c>
      <c r="J7" s="231"/>
      <c r="K7" s="231"/>
      <c r="L7" s="241"/>
      <c r="M7" s="242">
        <f>D7+E7+F7+G7+H7+I7+J7+K7+L7</f>
        <v>73778</v>
      </c>
      <c r="N7" s="116">
        <v>83096</v>
      </c>
      <c r="O7" s="116">
        <v>81204</v>
      </c>
    </row>
    <row r="8" spans="1:15" ht="15.75" x14ac:dyDescent="0.25">
      <c r="A8" s="84">
        <v>6</v>
      </c>
      <c r="B8" s="84"/>
      <c r="C8" s="119" t="s">
        <v>290</v>
      </c>
      <c r="D8" s="242">
        <f t="shared" ref="D8:O8" si="0">SUM(D6:D7)</f>
        <v>59730</v>
      </c>
      <c r="E8" s="242">
        <f t="shared" si="0"/>
        <v>11800</v>
      </c>
      <c r="F8" s="242">
        <f t="shared" si="0"/>
        <v>9460</v>
      </c>
      <c r="G8" s="242">
        <f t="shared" si="0"/>
        <v>0</v>
      </c>
      <c r="H8" s="242">
        <f t="shared" si="0"/>
        <v>0</v>
      </c>
      <c r="I8" s="242">
        <f t="shared" si="0"/>
        <v>196</v>
      </c>
      <c r="J8" s="242">
        <f t="shared" si="0"/>
        <v>0</v>
      </c>
      <c r="K8" s="242">
        <f t="shared" si="0"/>
        <v>0</v>
      </c>
      <c r="L8" s="242">
        <f t="shared" si="0"/>
        <v>0</v>
      </c>
      <c r="M8" s="242">
        <f t="shared" si="0"/>
        <v>81186</v>
      </c>
      <c r="N8" s="123">
        <f t="shared" si="0"/>
        <v>100538</v>
      </c>
      <c r="O8" s="123">
        <f t="shared" si="0"/>
        <v>99010</v>
      </c>
    </row>
    <row r="9" spans="1:15" x14ac:dyDescent="0.25">
      <c r="A9" s="84">
        <v>7</v>
      </c>
      <c r="B9" s="84"/>
      <c r="C9" s="116" t="s">
        <v>274</v>
      </c>
      <c r="D9" s="243">
        <f t="shared" ref="D9:M9" si="1">SUMIF($B6:$B7,"kötelező",D6:D7)</f>
        <v>53568.2</v>
      </c>
      <c r="E9" s="243">
        <f t="shared" si="1"/>
        <v>10553.8</v>
      </c>
      <c r="F9" s="243">
        <f t="shared" si="1"/>
        <v>9460</v>
      </c>
      <c r="G9" s="243">
        <f t="shared" si="1"/>
        <v>0</v>
      </c>
      <c r="H9" s="243">
        <f t="shared" si="1"/>
        <v>0</v>
      </c>
      <c r="I9" s="243">
        <f t="shared" si="1"/>
        <v>196</v>
      </c>
      <c r="J9" s="243">
        <f t="shared" si="1"/>
        <v>0</v>
      </c>
      <c r="K9" s="243">
        <f t="shared" si="1"/>
        <v>0</v>
      </c>
      <c r="L9" s="243">
        <f t="shared" si="1"/>
        <v>0</v>
      </c>
      <c r="M9" s="243">
        <f t="shared" si="1"/>
        <v>73778</v>
      </c>
      <c r="N9" s="116"/>
      <c r="O9" s="116"/>
    </row>
    <row r="10" spans="1:15" x14ac:dyDescent="0.25">
      <c r="A10" s="84">
        <v>8</v>
      </c>
      <c r="B10" s="84"/>
      <c r="C10" s="116" t="s">
        <v>348</v>
      </c>
      <c r="D10" s="243">
        <f>SUMIF($B6:$B7,"államigazg",D6:D7)</f>
        <v>6161.8</v>
      </c>
      <c r="E10" s="243">
        <f t="shared" ref="E10:M10" si="2">SUMIF($B6:$B7,"államigazg",E6:E7)</f>
        <v>1246.2</v>
      </c>
      <c r="F10" s="243">
        <f t="shared" si="2"/>
        <v>0</v>
      </c>
      <c r="G10" s="243">
        <f t="shared" si="2"/>
        <v>0</v>
      </c>
      <c r="H10" s="243">
        <f t="shared" si="2"/>
        <v>0</v>
      </c>
      <c r="I10" s="243">
        <f t="shared" si="2"/>
        <v>0</v>
      </c>
      <c r="J10" s="243">
        <f t="shared" si="2"/>
        <v>0</v>
      </c>
      <c r="K10" s="243">
        <f t="shared" si="2"/>
        <v>0</v>
      </c>
      <c r="L10" s="243">
        <f t="shared" si="2"/>
        <v>0</v>
      </c>
      <c r="M10" s="243">
        <f t="shared" si="2"/>
        <v>7408</v>
      </c>
      <c r="N10" s="116"/>
      <c r="O10" s="116"/>
    </row>
    <row r="11" spans="1:15" x14ac:dyDescent="0.25">
      <c r="A11" s="84">
        <v>9</v>
      </c>
      <c r="B11" s="84"/>
      <c r="C11" s="116" t="s">
        <v>333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24">
        <v>17</v>
      </c>
      <c r="N11" s="116"/>
      <c r="O11" s="116"/>
    </row>
    <row r="12" spans="1:15" x14ac:dyDescent="0.25">
      <c r="A12" s="84">
        <v>10</v>
      </c>
      <c r="B12" s="84"/>
      <c r="C12" s="116" t="s">
        <v>334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>
        <v>0</v>
      </c>
      <c r="N12" s="116"/>
      <c r="O12" s="116"/>
    </row>
  </sheetData>
  <mergeCells count="2">
    <mergeCell ref="C3:M3"/>
    <mergeCell ref="I1:M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0"/>
  <sheetViews>
    <sheetView view="pageLayout" topLeftCell="A4" zoomScaleNormal="100" zoomScaleSheetLayoutView="100" workbookViewId="0">
      <selection activeCell="F13" sqref="F13"/>
    </sheetView>
  </sheetViews>
  <sheetFormatPr defaultRowHeight="15" x14ac:dyDescent="0.25"/>
  <cols>
    <col min="1" max="1" width="5.5703125" style="105" customWidth="1"/>
    <col min="2" max="2" width="14" style="134" customWidth="1"/>
    <col min="3" max="3" width="29.28515625" style="105" customWidth="1"/>
    <col min="4" max="8" width="12.28515625" style="105" customWidth="1"/>
    <col min="9" max="9" width="14.28515625" style="105" customWidth="1"/>
    <col min="10" max="13" width="12.28515625" style="105" customWidth="1"/>
    <col min="14" max="14" width="11.85546875" style="126" hidden="1" customWidth="1"/>
    <col min="15" max="15" width="12" style="105" hidden="1" customWidth="1"/>
    <col min="16" max="16384" width="9.140625" style="105"/>
  </cols>
  <sheetData>
    <row r="1" spans="1:15" x14ac:dyDescent="0.25">
      <c r="J1" s="355" t="s">
        <v>475</v>
      </c>
      <c r="K1" s="355"/>
      <c r="L1" s="355"/>
      <c r="M1" s="355"/>
    </row>
    <row r="2" spans="1:15" x14ac:dyDescent="0.25">
      <c r="A2" s="104"/>
      <c r="B2" s="104" t="s">
        <v>150</v>
      </c>
      <c r="C2" s="104" t="s">
        <v>173</v>
      </c>
      <c r="D2" s="104" t="s">
        <v>151</v>
      </c>
      <c r="E2" s="104" t="s">
        <v>152</v>
      </c>
      <c r="F2" s="104" t="s">
        <v>153</v>
      </c>
      <c r="G2" s="104" t="s">
        <v>194</v>
      </c>
      <c r="H2" s="104" t="s">
        <v>232</v>
      </c>
      <c r="I2" s="104" t="s">
        <v>233</v>
      </c>
      <c r="J2" s="104" t="s">
        <v>234</v>
      </c>
      <c r="K2" s="104" t="s">
        <v>235</v>
      </c>
      <c r="L2" s="104" t="s">
        <v>309</v>
      </c>
      <c r="M2" s="104" t="s">
        <v>292</v>
      </c>
    </row>
    <row r="3" spans="1:15" ht="54" customHeight="1" x14ac:dyDescent="0.25">
      <c r="A3" s="104">
        <v>1</v>
      </c>
      <c r="B3" s="127"/>
      <c r="C3" s="353" t="s">
        <v>476</v>
      </c>
      <c r="D3" s="354"/>
      <c r="E3" s="354"/>
      <c r="F3" s="354"/>
      <c r="G3" s="354"/>
      <c r="H3" s="354"/>
      <c r="I3" s="354"/>
      <c r="J3" s="354"/>
      <c r="K3" s="354"/>
      <c r="L3" s="354"/>
      <c r="M3" s="354"/>
    </row>
    <row r="4" spans="1:15" ht="93" customHeight="1" x14ac:dyDescent="0.25">
      <c r="A4" s="104">
        <v>2</v>
      </c>
      <c r="B4" s="106" t="s">
        <v>295</v>
      </c>
      <c r="C4" s="107" t="s">
        <v>237</v>
      </c>
      <c r="D4" s="120" t="s">
        <v>92</v>
      </c>
      <c r="E4" s="120" t="s">
        <v>312</v>
      </c>
      <c r="F4" s="120" t="s">
        <v>94</v>
      </c>
      <c r="G4" s="120" t="s">
        <v>313</v>
      </c>
      <c r="H4" s="120" t="s">
        <v>353</v>
      </c>
      <c r="I4" s="120" t="s">
        <v>110</v>
      </c>
      <c r="J4" s="120" t="s">
        <v>113</v>
      </c>
      <c r="K4" s="120" t="s">
        <v>316</v>
      </c>
      <c r="L4" s="120" t="s">
        <v>331</v>
      </c>
      <c r="M4" s="128" t="s">
        <v>278</v>
      </c>
    </row>
    <row r="5" spans="1:15" ht="30" x14ac:dyDescent="0.25">
      <c r="A5" s="104">
        <v>3</v>
      </c>
      <c r="B5" s="127"/>
      <c r="C5" s="107" t="s">
        <v>286</v>
      </c>
      <c r="D5" s="73" t="s">
        <v>513</v>
      </c>
      <c r="E5" s="73" t="s">
        <v>513</v>
      </c>
      <c r="F5" s="73" t="s">
        <v>513</v>
      </c>
      <c r="G5" s="73" t="s">
        <v>513</v>
      </c>
      <c r="H5" s="73" t="s">
        <v>513</v>
      </c>
      <c r="I5" s="73" t="s">
        <v>513</v>
      </c>
      <c r="J5" s="73" t="s">
        <v>513</v>
      </c>
      <c r="K5" s="73" t="s">
        <v>513</v>
      </c>
      <c r="L5" s="108" t="s">
        <v>462</v>
      </c>
      <c r="M5" s="108" t="s">
        <v>462</v>
      </c>
      <c r="N5" s="75" t="s">
        <v>287</v>
      </c>
      <c r="O5" s="76" t="s">
        <v>335</v>
      </c>
    </row>
    <row r="6" spans="1:15" x14ac:dyDescent="0.25">
      <c r="A6" s="104">
        <v>4</v>
      </c>
      <c r="B6" s="127" t="s">
        <v>244</v>
      </c>
      <c r="C6" s="129" t="s">
        <v>298</v>
      </c>
      <c r="D6" s="227">
        <v>120</v>
      </c>
      <c r="E6" s="227">
        <v>34</v>
      </c>
      <c r="F6" s="228">
        <v>455</v>
      </c>
      <c r="G6" s="227"/>
      <c r="H6" s="227"/>
      <c r="I6" s="227">
        <v>300</v>
      </c>
      <c r="J6" s="227"/>
      <c r="K6" s="227"/>
      <c r="L6" s="227"/>
      <c r="M6" s="229">
        <f>L6+K6+J6+I6+H6+G6+F6+E6+D6</f>
        <v>909</v>
      </c>
      <c r="N6" s="132">
        <v>11317</v>
      </c>
      <c r="O6" s="114">
        <v>10318</v>
      </c>
    </row>
    <row r="7" spans="1:15" x14ac:dyDescent="0.25">
      <c r="A7" s="104">
        <v>6</v>
      </c>
      <c r="B7" s="127" t="s">
        <v>244</v>
      </c>
      <c r="C7" s="129" t="s">
        <v>299</v>
      </c>
      <c r="D7" s="227"/>
      <c r="E7" s="227">
        <v>1.5</v>
      </c>
      <c r="F7" s="227">
        <v>270</v>
      </c>
      <c r="G7" s="227"/>
      <c r="H7" s="227"/>
      <c r="I7" s="227"/>
      <c r="J7" s="227"/>
      <c r="K7" s="227"/>
      <c r="L7" s="227"/>
      <c r="M7" s="229">
        <f t="shared" ref="M7:M15" si="0">L7+K7+J7+I7+H7+G7+F7+E7+D7</f>
        <v>271.5</v>
      </c>
      <c r="N7" s="132">
        <v>173</v>
      </c>
      <c r="O7" s="114">
        <v>211</v>
      </c>
    </row>
    <row r="8" spans="1:15" x14ac:dyDescent="0.25">
      <c r="A8" s="104">
        <v>7</v>
      </c>
      <c r="B8" s="127" t="s">
        <v>250</v>
      </c>
      <c r="C8" s="129" t="s">
        <v>300</v>
      </c>
      <c r="D8" s="227">
        <v>696</v>
      </c>
      <c r="E8" s="227">
        <v>122.5</v>
      </c>
      <c r="F8" s="227">
        <v>240</v>
      </c>
      <c r="G8" s="227"/>
      <c r="H8" s="227"/>
      <c r="I8" s="227"/>
      <c r="J8" s="227"/>
      <c r="K8" s="227"/>
      <c r="L8" s="227"/>
      <c r="M8" s="229">
        <f t="shared" si="0"/>
        <v>1058.5</v>
      </c>
      <c r="N8" s="132">
        <v>3044</v>
      </c>
      <c r="O8" s="114">
        <v>2528</v>
      </c>
    </row>
    <row r="9" spans="1:15" x14ac:dyDescent="0.25">
      <c r="A9" s="104">
        <v>8</v>
      </c>
      <c r="B9" s="127" t="s">
        <v>244</v>
      </c>
      <c r="C9" s="129" t="s">
        <v>301</v>
      </c>
      <c r="D9" s="227">
        <v>7096.8</v>
      </c>
      <c r="E9" s="227">
        <v>1340</v>
      </c>
      <c r="F9" s="227">
        <v>1728</v>
      </c>
      <c r="G9" s="227"/>
      <c r="H9" s="227"/>
      <c r="I9" s="227"/>
      <c r="J9" s="227"/>
      <c r="K9" s="227"/>
      <c r="L9" s="227"/>
      <c r="M9" s="229">
        <f t="shared" si="0"/>
        <v>10164.799999999999</v>
      </c>
      <c r="N9" s="132">
        <v>6614</v>
      </c>
      <c r="O9" s="114">
        <v>6801</v>
      </c>
    </row>
    <row r="10" spans="1:15" x14ac:dyDescent="0.25">
      <c r="A10" s="104">
        <v>9</v>
      </c>
      <c r="B10" s="127" t="s">
        <v>244</v>
      </c>
      <c r="C10" s="129" t="s">
        <v>302</v>
      </c>
      <c r="D10" s="227"/>
      <c r="E10" s="227"/>
      <c r="F10" s="227">
        <v>600</v>
      </c>
      <c r="G10" s="227"/>
      <c r="H10" s="227"/>
      <c r="I10" s="227"/>
      <c r="J10" s="227"/>
      <c r="K10" s="227"/>
      <c r="L10" s="227"/>
      <c r="M10" s="229">
        <f t="shared" si="0"/>
        <v>600</v>
      </c>
      <c r="N10" s="132">
        <v>480</v>
      </c>
      <c r="O10" s="114">
        <v>480</v>
      </c>
    </row>
    <row r="11" spans="1:15" x14ac:dyDescent="0.25">
      <c r="A11" s="104">
        <v>10</v>
      </c>
      <c r="B11" s="127" t="s">
        <v>250</v>
      </c>
      <c r="C11" s="129" t="s">
        <v>336</v>
      </c>
      <c r="D11" s="227">
        <v>50697</v>
      </c>
      <c r="E11" s="227">
        <v>9783</v>
      </c>
      <c r="F11" s="227">
        <v>26051</v>
      </c>
      <c r="G11" s="227"/>
      <c r="H11" s="227"/>
      <c r="I11" s="227">
        <v>700</v>
      </c>
      <c r="J11" s="227"/>
      <c r="K11" s="227"/>
      <c r="L11" s="227"/>
      <c r="M11" s="229">
        <f t="shared" si="0"/>
        <v>87231</v>
      </c>
      <c r="N11" s="132">
        <v>63126</v>
      </c>
      <c r="O11" s="114">
        <f>58896+3200</f>
        <v>62096</v>
      </c>
    </row>
    <row r="12" spans="1:15" x14ac:dyDescent="0.25">
      <c r="A12" s="104">
        <v>11</v>
      </c>
      <c r="B12" s="127" t="s">
        <v>244</v>
      </c>
      <c r="C12" s="129" t="s">
        <v>304</v>
      </c>
      <c r="D12" s="227">
        <v>7176.1</v>
      </c>
      <c r="E12" s="227">
        <v>1388</v>
      </c>
      <c r="F12" s="227">
        <v>2500</v>
      </c>
      <c r="G12" s="227"/>
      <c r="H12" s="227"/>
      <c r="I12" s="227">
        <v>50</v>
      </c>
      <c r="J12" s="227"/>
      <c r="K12" s="227"/>
      <c r="L12" s="227"/>
      <c r="M12" s="229">
        <f t="shared" si="0"/>
        <v>11114.1</v>
      </c>
      <c r="N12" s="132">
        <v>9158</v>
      </c>
      <c r="O12" s="114">
        <v>8953</v>
      </c>
    </row>
    <row r="13" spans="1:15" x14ac:dyDescent="0.25">
      <c r="A13" s="104">
        <v>12</v>
      </c>
      <c r="B13" s="127" t="s">
        <v>244</v>
      </c>
      <c r="C13" s="129" t="s">
        <v>390</v>
      </c>
      <c r="D13" s="227">
        <v>7413</v>
      </c>
      <c r="E13" s="227">
        <v>1410</v>
      </c>
      <c r="F13" s="227">
        <v>600</v>
      </c>
      <c r="G13" s="227"/>
      <c r="H13" s="227"/>
      <c r="I13" s="227"/>
      <c r="J13" s="227"/>
      <c r="K13" s="227"/>
      <c r="L13" s="227"/>
      <c r="M13" s="229">
        <f t="shared" si="0"/>
        <v>9423</v>
      </c>
      <c r="N13" s="132">
        <v>2424</v>
      </c>
      <c r="O13" s="114">
        <v>2678</v>
      </c>
    </row>
    <row r="14" spans="1:15" x14ac:dyDescent="0.25">
      <c r="A14" s="104">
        <v>13</v>
      </c>
      <c r="B14" s="127" t="s">
        <v>244</v>
      </c>
      <c r="C14" s="129" t="s">
        <v>305</v>
      </c>
      <c r="D14" s="227">
        <v>3757</v>
      </c>
      <c r="E14" s="227">
        <v>733</v>
      </c>
      <c r="F14" s="227">
        <v>6705</v>
      </c>
      <c r="G14" s="227"/>
      <c r="H14" s="227"/>
      <c r="I14" s="227">
        <v>140</v>
      </c>
      <c r="J14" s="227"/>
      <c r="K14" s="227"/>
      <c r="L14" s="227"/>
      <c r="M14" s="229">
        <f t="shared" si="0"/>
        <v>11335</v>
      </c>
      <c r="N14" s="132">
        <v>15074</v>
      </c>
      <c r="O14" s="114">
        <v>15183</v>
      </c>
    </row>
    <row r="15" spans="1:15" x14ac:dyDescent="0.25">
      <c r="A15" s="104">
        <v>14</v>
      </c>
      <c r="B15" s="127" t="s">
        <v>244</v>
      </c>
      <c r="C15" s="129" t="s">
        <v>306</v>
      </c>
      <c r="D15" s="227">
        <v>8592</v>
      </c>
      <c r="E15" s="227">
        <v>1662</v>
      </c>
      <c r="F15" s="227">
        <v>205</v>
      </c>
      <c r="G15" s="227"/>
      <c r="H15" s="227"/>
      <c r="I15" s="227">
        <v>280</v>
      </c>
      <c r="J15" s="227"/>
      <c r="K15" s="227"/>
      <c r="L15" s="227"/>
      <c r="M15" s="229">
        <f t="shared" si="0"/>
        <v>10739</v>
      </c>
      <c r="N15" s="132">
        <v>6981</v>
      </c>
      <c r="O15" s="114">
        <v>7395</v>
      </c>
    </row>
    <row r="16" spans="1:15" x14ac:dyDescent="0.25">
      <c r="A16" s="104">
        <v>18</v>
      </c>
      <c r="B16" s="127"/>
      <c r="C16" s="128" t="s">
        <v>290</v>
      </c>
      <c r="D16" s="229">
        <f t="shared" ref="D16:O16" si="1">SUM(D6:D15)</f>
        <v>85547.900000000009</v>
      </c>
      <c r="E16" s="229">
        <f t="shared" si="1"/>
        <v>16474</v>
      </c>
      <c r="F16" s="229">
        <f t="shared" si="1"/>
        <v>39354</v>
      </c>
      <c r="G16" s="229">
        <f t="shared" si="1"/>
        <v>0</v>
      </c>
      <c r="H16" s="229">
        <f t="shared" si="1"/>
        <v>0</v>
      </c>
      <c r="I16" s="229">
        <f t="shared" si="1"/>
        <v>1470</v>
      </c>
      <c r="J16" s="229">
        <f t="shared" si="1"/>
        <v>0</v>
      </c>
      <c r="K16" s="229">
        <f t="shared" si="1"/>
        <v>0</v>
      </c>
      <c r="L16" s="229">
        <f t="shared" si="1"/>
        <v>0</v>
      </c>
      <c r="M16" s="229">
        <f t="shared" si="1"/>
        <v>142845.90000000002</v>
      </c>
      <c r="N16" s="133">
        <f t="shared" si="1"/>
        <v>118391</v>
      </c>
      <c r="O16" s="114">
        <f t="shared" si="1"/>
        <v>116643</v>
      </c>
    </row>
    <row r="17" spans="1:14" x14ac:dyDescent="0.25">
      <c r="A17" s="104">
        <v>19</v>
      </c>
      <c r="B17" s="127"/>
      <c r="C17" s="114" t="s">
        <v>274</v>
      </c>
      <c r="D17" s="230">
        <f t="shared" ref="D17:M17" si="2">SUMIF($B6:$B15,"kötelező",D6:D15)</f>
        <v>34154.9</v>
      </c>
      <c r="E17" s="230">
        <f t="shared" si="2"/>
        <v>6568.5</v>
      </c>
      <c r="F17" s="230">
        <f t="shared" si="2"/>
        <v>13063</v>
      </c>
      <c r="G17" s="230">
        <f t="shared" si="2"/>
        <v>0</v>
      </c>
      <c r="H17" s="230">
        <f t="shared" si="2"/>
        <v>0</v>
      </c>
      <c r="I17" s="230">
        <f t="shared" si="2"/>
        <v>770</v>
      </c>
      <c r="J17" s="230">
        <f t="shared" si="2"/>
        <v>0</v>
      </c>
      <c r="K17" s="230">
        <f t="shared" si="2"/>
        <v>0</v>
      </c>
      <c r="L17" s="230">
        <f t="shared" si="2"/>
        <v>0</v>
      </c>
      <c r="M17" s="230">
        <f t="shared" si="2"/>
        <v>54556.4</v>
      </c>
      <c r="N17" s="132"/>
    </row>
    <row r="18" spans="1:14" x14ac:dyDescent="0.25">
      <c r="A18" s="104">
        <v>20</v>
      </c>
      <c r="B18" s="127"/>
      <c r="C18" s="114" t="s">
        <v>275</v>
      </c>
      <c r="D18" s="230">
        <f t="shared" ref="D18:M18" si="3">SUMIF($B6:$B15,"nem kötelező",D6:D15)</f>
        <v>51393</v>
      </c>
      <c r="E18" s="230">
        <f t="shared" si="3"/>
        <v>9905.5</v>
      </c>
      <c r="F18" s="230">
        <f t="shared" si="3"/>
        <v>26291</v>
      </c>
      <c r="G18" s="230">
        <f t="shared" si="3"/>
        <v>0</v>
      </c>
      <c r="H18" s="230">
        <f t="shared" si="3"/>
        <v>0</v>
      </c>
      <c r="I18" s="230">
        <f t="shared" si="3"/>
        <v>700</v>
      </c>
      <c r="J18" s="230">
        <f t="shared" si="3"/>
        <v>0</v>
      </c>
      <c r="K18" s="230">
        <f t="shared" si="3"/>
        <v>0</v>
      </c>
      <c r="L18" s="230">
        <f t="shared" si="3"/>
        <v>0</v>
      </c>
      <c r="M18" s="230">
        <f t="shared" si="3"/>
        <v>88289.5</v>
      </c>
      <c r="N18" s="132"/>
    </row>
    <row r="19" spans="1:14" x14ac:dyDescent="0.25">
      <c r="A19" s="104">
        <v>21</v>
      </c>
      <c r="B19" s="127"/>
      <c r="C19" s="114" t="s">
        <v>337</v>
      </c>
      <c r="D19" s="132"/>
      <c r="E19" s="132"/>
      <c r="F19" s="132"/>
      <c r="G19" s="132"/>
      <c r="H19" s="132"/>
      <c r="I19" s="132"/>
      <c r="J19" s="132"/>
      <c r="K19" s="132"/>
      <c r="L19" s="132"/>
      <c r="M19" s="292">
        <v>31</v>
      </c>
      <c r="N19" s="132"/>
    </row>
    <row r="20" spans="1:14" x14ac:dyDescent="0.25">
      <c r="A20" s="104">
        <v>22</v>
      </c>
      <c r="B20" s="127"/>
      <c r="C20" s="114" t="s">
        <v>334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>
        <v>0</v>
      </c>
      <c r="N20" s="132"/>
    </row>
  </sheetData>
  <mergeCells count="2">
    <mergeCell ref="C3:M3"/>
    <mergeCell ref="J1:M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1"/>
  <sheetViews>
    <sheetView tabSelected="1" view="pageLayout" zoomScaleNormal="100" zoomScaleSheetLayoutView="100" workbookViewId="0">
      <selection activeCell="I7" sqref="I7"/>
    </sheetView>
  </sheetViews>
  <sheetFormatPr defaultRowHeight="15" x14ac:dyDescent="0.25"/>
  <cols>
    <col min="1" max="1" width="9.140625" style="105"/>
    <col min="2" max="2" width="14" style="134" customWidth="1"/>
    <col min="3" max="3" width="29.42578125" style="105" bestFit="1" customWidth="1"/>
    <col min="4" max="8" width="12.7109375" style="105" customWidth="1"/>
    <col min="9" max="9" width="14.42578125" style="105" customWidth="1"/>
    <col min="10" max="13" width="12.7109375" style="105" customWidth="1"/>
    <col min="14" max="14" width="0" style="105" hidden="1" customWidth="1"/>
    <col min="15" max="15" width="11.28515625" style="105" hidden="1" customWidth="1"/>
    <col min="16" max="16384" width="9.140625" style="105"/>
  </cols>
  <sheetData>
    <row r="1" spans="1:15" x14ac:dyDescent="0.25">
      <c r="J1" s="355" t="s">
        <v>477</v>
      </c>
      <c r="K1" s="355"/>
      <c r="L1" s="355"/>
      <c r="M1" s="355"/>
    </row>
    <row r="2" spans="1:15" x14ac:dyDescent="0.25">
      <c r="A2" s="104"/>
      <c r="B2" s="104" t="s">
        <v>150</v>
      </c>
      <c r="C2" s="104" t="s">
        <v>173</v>
      </c>
      <c r="D2" s="104" t="s">
        <v>151</v>
      </c>
      <c r="E2" s="104" t="s">
        <v>152</v>
      </c>
      <c r="F2" s="104" t="s">
        <v>153</v>
      </c>
      <c r="G2" s="104" t="s">
        <v>194</v>
      </c>
      <c r="H2" s="104" t="s">
        <v>232</v>
      </c>
      <c r="I2" s="104" t="s">
        <v>233</v>
      </c>
      <c r="J2" s="104" t="s">
        <v>234</v>
      </c>
      <c r="K2" s="104" t="s">
        <v>235</v>
      </c>
      <c r="L2" s="104" t="s">
        <v>309</v>
      </c>
      <c r="M2" s="104" t="s">
        <v>292</v>
      </c>
    </row>
    <row r="3" spans="1:15" ht="42" customHeight="1" x14ac:dyDescent="0.25">
      <c r="A3" s="104">
        <v>1</v>
      </c>
      <c r="B3" s="127"/>
      <c r="C3" s="353" t="s">
        <v>478</v>
      </c>
      <c r="D3" s="354"/>
      <c r="E3" s="354"/>
      <c r="F3" s="354"/>
      <c r="G3" s="354"/>
      <c r="H3" s="354"/>
      <c r="I3" s="354"/>
      <c r="J3" s="354"/>
      <c r="K3" s="354"/>
      <c r="L3" s="354"/>
      <c r="M3" s="354"/>
    </row>
    <row r="4" spans="1:15" ht="56.25" customHeight="1" x14ac:dyDescent="0.25">
      <c r="A4" s="104">
        <v>2</v>
      </c>
      <c r="B4" s="106" t="s">
        <v>295</v>
      </c>
      <c r="C4" s="107" t="s">
        <v>237</v>
      </c>
      <c r="D4" s="120" t="s">
        <v>92</v>
      </c>
      <c r="E4" s="120" t="s">
        <v>312</v>
      </c>
      <c r="F4" s="120" t="s">
        <v>94</v>
      </c>
      <c r="G4" s="120" t="s">
        <v>313</v>
      </c>
      <c r="H4" s="120" t="s">
        <v>96</v>
      </c>
      <c r="I4" s="120" t="s">
        <v>110</v>
      </c>
      <c r="J4" s="120" t="s">
        <v>113</v>
      </c>
      <c r="K4" s="120" t="s">
        <v>316</v>
      </c>
      <c r="L4" s="120" t="s">
        <v>331</v>
      </c>
      <c r="M4" s="128" t="s">
        <v>278</v>
      </c>
    </row>
    <row r="5" spans="1:15" ht="30" x14ac:dyDescent="0.25">
      <c r="A5" s="104">
        <v>3</v>
      </c>
      <c r="B5" s="127"/>
      <c r="C5" s="107" t="s">
        <v>286</v>
      </c>
      <c r="D5" s="73" t="s">
        <v>513</v>
      </c>
      <c r="E5" s="73" t="s">
        <v>513</v>
      </c>
      <c r="F5" s="73" t="s">
        <v>513</v>
      </c>
      <c r="G5" s="73" t="s">
        <v>513</v>
      </c>
      <c r="H5" s="73" t="s">
        <v>513</v>
      </c>
      <c r="I5" s="73" t="s">
        <v>513</v>
      </c>
      <c r="J5" s="73" t="s">
        <v>513</v>
      </c>
      <c r="K5" s="73" t="s">
        <v>513</v>
      </c>
      <c r="L5" s="73" t="s">
        <v>513</v>
      </c>
      <c r="M5" s="73" t="s">
        <v>513</v>
      </c>
      <c r="N5" s="75" t="s">
        <v>287</v>
      </c>
      <c r="O5" s="76" t="s">
        <v>338</v>
      </c>
    </row>
    <row r="6" spans="1:15" s="117" customFormat="1" x14ac:dyDescent="0.25">
      <c r="A6" s="104">
        <v>4</v>
      </c>
      <c r="B6" s="135" t="s">
        <v>244</v>
      </c>
      <c r="C6" s="86" t="s">
        <v>307</v>
      </c>
      <c r="D6" s="228">
        <v>77715.199999999997</v>
      </c>
      <c r="E6" s="228">
        <v>15078</v>
      </c>
      <c r="F6" s="228">
        <v>6039.5</v>
      </c>
      <c r="G6" s="228"/>
      <c r="H6" s="228"/>
      <c r="I6" s="228">
        <v>2670</v>
      </c>
      <c r="J6" s="228"/>
      <c r="K6" s="228"/>
      <c r="L6" s="228"/>
      <c r="M6" s="242">
        <f>D6+E6+F6+G6+H6+I6+J6+K6</f>
        <v>101502.7</v>
      </c>
      <c r="N6" s="116">
        <v>80901</v>
      </c>
      <c r="O6" s="116">
        <v>79617</v>
      </c>
    </row>
    <row r="7" spans="1:15" x14ac:dyDescent="0.25">
      <c r="A7" s="104">
        <v>6</v>
      </c>
      <c r="B7" s="136"/>
      <c r="C7" s="128" t="s">
        <v>290</v>
      </c>
      <c r="D7" s="229">
        <f t="shared" ref="D7:O7" si="0">SUM(D6:D6)</f>
        <v>77715.199999999997</v>
      </c>
      <c r="E7" s="229">
        <f t="shared" si="0"/>
        <v>15078</v>
      </c>
      <c r="F7" s="229">
        <f t="shared" si="0"/>
        <v>6039.5</v>
      </c>
      <c r="G7" s="229">
        <f t="shared" si="0"/>
        <v>0</v>
      </c>
      <c r="H7" s="229">
        <f t="shared" si="0"/>
        <v>0</v>
      </c>
      <c r="I7" s="229">
        <f t="shared" si="0"/>
        <v>2670</v>
      </c>
      <c r="J7" s="229">
        <f t="shared" si="0"/>
        <v>0</v>
      </c>
      <c r="K7" s="229">
        <f t="shared" si="0"/>
        <v>0</v>
      </c>
      <c r="L7" s="229">
        <f t="shared" si="0"/>
        <v>0</v>
      </c>
      <c r="M7" s="229">
        <f t="shared" si="0"/>
        <v>101502.7</v>
      </c>
      <c r="N7" s="131">
        <f t="shared" si="0"/>
        <v>80901</v>
      </c>
      <c r="O7" s="131">
        <f t="shared" si="0"/>
        <v>79617</v>
      </c>
    </row>
    <row r="8" spans="1:15" x14ac:dyDescent="0.25">
      <c r="A8" s="104">
        <v>7</v>
      </c>
      <c r="B8" s="136"/>
      <c r="C8" s="115" t="s">
        <v>274</v>
      </c>
      <c r="D8" s="230">
        <f t="shared" ref="D8:M8" si="1">SUMIF($B6:$B6,"kötelező",D6:D6)</f>
        <v>77715.199999999997</v>
      </c>
      <c r="E8" s="230">
        <f t="shared" si="1"/>
        <v>15078</v>
      </c>
      <c r="F8" s="230">
        <f t="shared" si="1"/>
        <v>6039.5</v>
      </c>
      <c r="G8" s="230">
        <f t="shared" si="1"/>
        <v>0</v>
      </c>
      <c r="H8" s="230">
        <f t="shared" si="1"/>
        <v>0</v>
      </c>
      <c r="I8" s="230">
        <f t="shared" si="1"/>
        <v>2670</v>
      </c>
      <c r="J8" s="230">
        <f t="shared" si="1"/>
        <v>0</v>
      </c>
      <c r="K8" s="230">
        <f t="shared" si="1"/>
        <v>0</v>
      </c>
      <c r="L8" s="230">
        <f t="shared" si="1"/>
        <v>0</v>
      </c>
      <c r="M8" s="230">
        <f t="shared" si="1"/>
        <v>101502.7</v>
      </c>
      <c r="N8" s="114"/>
      <c r="O8" s="114"/>
    </row>
    <row r="9" spans="1:15" x14ac:dyDescent="0.25">
      <c r="A9" s="104">
        <v>8</v>
      </c>
      <c r="B9" s="136"/>
      <c r="C9" s="115" t="s">
        <v>275</v>
      </c>
      <c r="D9" s="230">
        <f t="shared" ref="D9:M9" si="2">SUMIF($B6:$B6,"nem kötelező",D6:D6)</f>
        <v>0</v>
      </c>
      <c r="E9" s="230">
        <f t="shared" si="2"/>
        <v>0</v>
      </c>
      <c r="F9" s="230">
        <f t="shared" si="2"/>
        <v>0</v>
      </c>
      <c r="G9" s="230">
        <f t="shared" si="2"/>
        <v>0</v>
      </c>
      <c r="H9" s="230">
        <f t="shared" si="2"/>
        <v>0</v>
      </c>
      <c r="I9" s="230">
        <f t="shared" si="2"/>
        <v>0</v>
      </c>
      <c r="J9" s="230">
        <f t="shared" si="2"/>
        <v>0</v>
      </c>
      <c r="K9" s="230">
        <f t="shared" si="2"/>
        <v>0</v>
      </c>
      <c r="L9" s="230">
        <f t="shared" si="2"/>
        <v>0</v>
      </c>
      <c r="M9" s="230">
        <f t="shared" si="2"/>
        <v>0</v>
      </c>
      <c r="N9" s="114"/>
      <c r="O9" s="114"/>
    </row>
    <row r="10" spans="1:15" x14ac:dyDescent="0.25">
      <c r="A10" s="104">
        <v>9</v>
      </c>
      <c r="B10" s="136"/>
      <c r="C10" s="137" t="s">
        <v>339</v>
      </c>
      <c r="D10" s="130"/>
      <c r="E10" s="138"/>
      <c r="F10" s="138"/>
      <c r="G10" s="138"/>
      <c r="H10" s="138"/>
      <c r="I10" s="138"/>
      <c r="J10" s="138"/>
      <c r="K10" s="138"/>
      <c r="L10" s="138"/>
      <c r="M10" s="139">
        <v>23</v>
      </c>
      <c r="N10" s="114"/>
      <c r="O10" s="114"/>
    </row>
    <row r="11" spans="1:15" x14ac:dyDescent="0.25">
      <c r="A11" s="104">
        <v>10</v>
      </c>
      <c r="B11" s="136"/>
      <c r="C11" s="115" t="s">
        <v>334</v>
      </c>
      <c r="D11" s="130"/>
      <c r="E11" s="138"/>
      <c r="F11" s="130"/>
      <c r="G11" s="138"/>
      <c r="H11" s="138"/>
      <c r="I11" s="138"/>
      <c r="J11" s="138"/>
      <c r="K11" s="138"/>
      <c r="L11" s="138"/>
      <c r="M11" s="140">
        <v>0</v>
      </c>
      <c r="N11" s="114"/>
      <c r="O11" s="114"/>
    </row>
  </sheetData>
  <mergeCells count="2">
    <mergeCell ref="C3:M3"/>
    <mergeCell ref="J1:M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9"/>
  <sheetViews>
    <sheetView view="pageLayout" zoomScaleNormal="100" zoomScaleSheetLayoutView="100" workbookViewId="0">
      <selection activeCell="H19" sqref="H19"/>
    </sheetView>
  </sheetViews>
  <sheetFormatPr defaultRowHeight="15" x14ac:dyDescent="0.25"/>
  <cols>
    <col min="1" max="1" width="5.5703125" style="301" customWidth="1"/>
    <col min="2" max="2" width="14" style="134" customWidth="1"/>
    <col min="3" max="3" width="29.28515625" style="105" customWidth="1"/>
    <col min="4" max="8" width="12.28515625" style="105" customWidth="1"/>
    <col min="9" max="9" width="14.28515625" style="105" customWidth="1"/>
    <col min="10" max="13" width="12.28515625" style="105" customWidth="1"/>
    <col min="14" max="14" width="11.85546875" style="126" hidden="1" customWidth="1"/>
    <col min="15" max="15" width="12" style="105" hidden="1" customWidth="1"/>
    <col min="16" max="16384" width="9.140625" style="105"/>
  </cols>
  <sheetData>
    <row r="1" spans="1:15" x14ac:dyDescent="0.25">
      <c r="J1" s="355" t="s">
        <v>479</v>
      </c>
      <c r="K1" s="355"/>
      <c r="L1" s="355"/>
      <c r="M1" s="355"/>
    </row>
    <row r="2" spans="1:15" x14ac:dyDescent="0.25">
      <c r="A2" s="302"/>
      <c r="B2" s="104" t="s">
        <v>150</v>
      </c>
      <c r="C2" s="104" t="s">
        <v>173</v>
      </c>
      <c r="D2" s="104" t="s">
        <v>151</v>
      </c>
      <c r="E2" s="104" t="s">
        <v>152</v>
      </c>
      <c r="F2" s="104" t="s">
        <v>153</v>
      </c>
      <c r="G2" s="104" t="s">
        <v>194</v>
      </c>
      <c r="H2" s="104" t="s">
        <v>232</v>
      </c>
      <c r="I2" s="104" t="s">
        <v>233</v>
      </c>
      <c r="J2" s="104" t="s">
        <v>234</v>
      </c>
      <c r="K2" s="104" t="s">
        <v>235</v>
      </c>
      <c r="L2" s="104" t="s">
        <v>309</v>
      </c>
      <c r="M2" s="104" t="s">
        <v>292</v>
      </c>
    </row>
    <row r="3" spans="1:15" ht="42.75" customHeight="1" x14ac:dyDescent="0.25">
      <c r="A3" s="302">
        <v>1</v>
      </c>
      <c r="B3" s="127"/>
      <c r="C3" s="353" t="s">
        <v>480</v>
      </c>
      <c r="D3" s="354"/>
      <c r="E3" s="354"/>
      <c r="F3" s="354"/>
      <c r="G3" s="354"/>
      <c r="H3" s="354"/>
      <c r="I3" s="354"/>
      <c r="J3" s="354"/>
      <c r="K3" s="354"/>
      <c r="L3" s="354"/>
      <c r="M3" s="354"/>
    </row>
    <row r="4" spans="1:15" ht="93" customHeight="1" x14ac:dyDescent="0.25">
      <c r="A4" s="302">
        <v>2</v>
      </c>
      <c r="B4" s="106" t="s">
        <v>295</v>
      </c>
      <c r="C4" s="107" t="s">
        <v>237</v>
      </c>
      <c r="D4" s="120" t="s">
        <v>92</v>
      </c>
      <c r="E4" s="120" t="s">
        <v>312</v>
      </c>
      <c r="F4" s="120" t="s">
        <v>94</v>
      </c>
      <c r="G4" s="120" t="s">
        <v>313</v>
      </c>
      <c r="H4" s="120" t="s">
        <v>353</v>
      </c>
      <c r="I4" s="120" t="s">
        <v>110</v>
      </c>
      <c r="J4" s="120" t="s">
        <v>113</v>
      </c>
      <c r="K4" s="120" t="s">
        <v>316</v>
      </c>
      <c r="L4" s="120" t="s">
        <v>331</v>
      </c>
      <c r="M4" s="128" t="s">
        <v>278</v>
      </c>
    </row>
    <row r="5" spans="1:15" ht="30" x14ac:dyDescent="0.25">
      <c r="A5" s="302">
        <v>3</v>
      </c>
      <c r="B5" s="127"/>
      <c r="C5" s="107" t="s">
        <v>286</v>
      </c>
      <c r="D5" s="73" t="s">
        <v>513</v>
      </c>
      <c r="E5" s="73" t="s">
        <v>513</v>
      </c>
      <c r="F5" s="73" t="s">
        <v>513</v>
      </c>
      <c r="G5" s="73" t="s">
        <v>513</v>
      </c>
      <c r="H5" s="73" t="s">
        <v>513</v>
      </c>
      <c r="I5" s="73" t="s">
        <v>513</v>
      </c>
      <c r="J5" s="73" t="s">
        <v>513</v>
      </c>
      <c r="K5" s="73" t="s">
        <v>513</v>
      </c>
      <c r="L5" s="73" t="s">
        <v>513</v>
      </c>
      <c r="M5" s="73" t="s">
        <v>513</v>
      </c>
      <c r="N5" s="75" t="s">
        <v>287</v>
      </c>
      <c r="O5" s="76" t="s">
        <v>335</v>
      </c>
    </row>
    <row r="6" spans="1:15" x14ac:dyDescent="0.25">
      <c r="A6" s="302">
        <v>4</v>
      </c>
      <c r="B6" s="127" t="s">
        <v>244</v>
      </c>
      <c r="C6" s="129" t="s">
        <v>384</v>
      </c>
      <c r="D6" s="227">
        <f>10045.1+166.9</f>
        <v>10212</v>
      </c>
      <c r="E6" s="227">
        <f>1937.9-37.9</f>
        <v>1900</v>
      </c>
      <c r="F6" s="228">
        <v>4000</v>
      </c>
      <c r="G6" s="227"/>
      <c r="H6" s="227"/>
      <c r="I6" s="227">
        <f>206+127</f>
        <v>333</v>
      </c>
      <c r="J6" s="227"/>
      <c r="K6" s="227"/>
      <c r="L6" s="227"/>
      <c r="M6" s="217">
        <f>L6+K6+J6+I6+H6+G6+F6+E6+D6</f>
        <v>16445</v>
      </c>
      <c r="N6" s="132">
        <v>11317</v>
      </c>
      <c r="O6" s="114">
        <v>10318</v>
      </c>
    </row>
    <row r="7" spans="1:15" x14ac:dyDescent="0.25">
      <c r="A7" s="302">
        <v>6</v>
      </c>
      <c r="B7" s="127" t="s">
        <v>250</v>
      </c>
      <c r="C7" s="129" t="s">
        <v>385</v>
      </c>
      <c r="D7" s="227"/>
      <c r="E7" s="227"/>
      <c r="F7" s="227">
        <v>70</v>
      </c>
      <c r="G7" s="227"/>
      <c r="H7" s="227"/>
      <c r="I7" s="227"/>
      <c r="J7" s="227"/>
      <c r="K7" s="227"/>
      <c r="L7" s="227"/>
      <c r="M7" s="217">
        <f t="shared" ref="M7:M12" si="0">L7+K7+J7+I7+H7+G7+F7+E7+D7</f>
        <v>70</v>
      </c>
      <c r="N7" s="132">
        <v>173</v>
      </c>
      <c r="O7" s="114">
        <v>211</v>
      </c>
    </row>
    <row r="8" spans="1:15" x14ac:dyDescent="0.25">
      <c r="A8" s="302">
        <v>7</v>
      </c>
      <c r="B8" s="127" t="s">
        <v>250</v>
      </c>
      <c r="C8" s="129" t="s">
        <v>386</v>
      </c>
      <c r="D8" s="227"/>
      <c r="E8" s="227"/>
      <c r="F8" s="227">
        <v>1100</v>
      </c>
      <c r="G8" s="227"/>
      <c r="H8" s="227"/>
      <c r="I8" s="227"/>
      <c r="J8" s="227"/>
      <c r="K8" s="227"/>
      <c r="L8" s="227"/>
      <c r="M8" s="217">
        <f t="shared" si="0"/>
        <v>1100</v>
      </c>
      <c r="N8" s="132">
        <v>3044</v>
      </c>
      <c r="O8" s="114">
        <v>2528</v>
      </c>
    </row>
    <row r="9" spans="1:15" x14ac:dyDescent="0.25">
      <c r="A9" s="302">
        <v>8</v>
      </c>
      <c r="B9" s="127" t="s">
        <v>250</v>
      </c>
      <c r="C9" s="129" t="s">
        <v>387</v>
      </c>
      <c r="D9" s="227">
        <v>1000</v>
      </c>
      <c r="E9" s="227">
        <v>450</v>
      </c>
      <c r="F9" s="227">
        <v>1550</v>
      </c>
      <c r="G9" s="227"/>
      <c r="H9" s="227"/>
      <c r="I9" s="227"/>
      <c r="J9" s="227"/>
      <c r="K9" s="227"/>
      <c r="L9" s="227"/>
      <c r="M9" s="217">
        <f t="shared" si="0"/>
        <v>3000</v>
      </c>
      <c r="N9" s="132">
        <v>6614</v>
      </c>
      <c r="O9" s="114">
        <v>6801</v>
      </c>
    </row>
    <row r="10" spans="1:15" x14ac:dyDescent="0.25">
      <c r="A10" s="302">
        <v>9.4</v>
      </c>
      <c r="B10" s="127" t="s">
        <v>250</v>
      </c>
      <c r="C10" s="129" t="s">
        <v>431</v>
      </c>
      <c r="D10" s="227">
        <v>500</v>
      </c>
      <c r="E10" s="227"/>
      <c r="F10" s="227">
        <v>500</v>
      </c>
      <c r="G10" s="227"/>
      <c r="H10" s="227"/>
      <c r="I10" s="227"/>
      <c r="J10" s="227"/>
      <c r="K10" s="227"/>
      <c r="L10" s="227"/>
      <c r="M10" s="217">
        <f t="shared" si="0"/>
        <v>1000</v>
      </c>
      <c r="N10" s="132"/>
      <c r="O10" s="114"/>
    </row>
    <row r="11" spans="1:15" x14ac:dyDescent="0.25">
      <c r="A11" s="302">
        <v>10.533333333333299</v>
      </c>
      <c r="B11" s="127" t="s">
        <v>250</v>
      </c>
      <c r="C11" s="129" t="s">
        <v>432</v>
      </c>
      <c r="D11" s="227"/>
      <c r="E11" s="227"/>
      <c r="F11" s="227">
        <v>9979.01</v>
      </c>
      <c r="G11" s="227"/>
      <c r="H11" s="227"/>
      <c r="I11" s="227"/>
      <c r="J11" s="227"/>
      <c r="K11" s="227"/>
      <c r="L11" s="227"/>
      <c r="M11" s="217">
        <f t="shared" si="0"/>
        <v>9979.01</v>
      </c>
      <c r="N11" s="132"/>
      <c r="O11" s="114"/>
    </row>
    <row r="12" spans="1:15" x14ac:dyDescent="0.25">
      <c r="A12" s="302">
        <v>11.733333333333301</v>
      </c>
      <c r="B12" s="127" t="s">
        <v>250</v>
      </c>
      <c r="C12" s="129" t="s">
        <v>441</v>
      </c>
      <c r="D12" s="227">
        <v>1181</v>
      </c>
      <c r="E12" s="227">
        <v>128</v>
      </c>
      <c r="F12" s="227"/>
      <c r="G12" s="227"/>
      <c r="H12" s="227"/>
      <c r="I12" s="227"/>
      <c r="J12" s="227"/>
      <c r="K12" s="227"/>
      <c r="L12" s="227"/>
      <c r="M12" s="217">
        <f t="shared" si="0"/>
        <v>1309</v>
      </c>
      <c r="N12" s="132"/>
      <c r="O12" s="114"/>
    </row>
    <row r="13" spans="1:15" x14ac:dyDescent="0.25">
      <c r="A13" s="302">
        <v>12.9333333333333</v>
      </c>
      <c r="B13" s="127" t="s">
        <v>250</v>
      </c>
      <c r="C13" s="129" t="s">
        <v>388</v>
      </c>
      <c r="D13" s="227">
        <v>500</v>
      </c>
      <c r="E13" s="227">
        <v>180</v>
      </c>
      <c r="F13" s="227">
        <v>19320</v>
      </c>
      <c r="G13" s="227"/>
      <c r="H13" s="227"/>
      <c r="I13" s="227"/>
      <c r="J13" s="227"/>
      <c r="K13" s="227"/>
      <c r="L13" s="227"/>
      <c r="M13" s="217">
        <f>L13+K13+J13+I13+H13+G13+F13+E13+D13</f>
        <v>20000</v>
      </c>
      <c r="N13" s="132">
        <v>480</v>
      </c>
      <c r="O13" s="114">
        <v>480</v>
      </c>
    </row>
    <row r="14" spans="1:15" x14ac:dyDescent="0.25">
      <c r="A14" s="302">
        <v>14.133333333333301</v>
      </c>
      <c r="B14" s="127"/>
      <c r="C14" s="128" t="s">
        <v>290</v>
      </c>
      <c r="D14" s="229">
        <f t="shared" ref="D14:O14" si="1">SUM(D6:D13)</f>
        <v>13393</v>
      </c>
      <c r="E14" s="229">
        <f t="shared" si="1"/>
        <v>2658</v>
      </c>
      <c r="F14" s="229">
        <f t="shared" si="1"/>
        <v>36519.01</v>
      </c>
      <c r="G14" s="229">
        <f t="shared" si="1"/>
        <v>0</v>
      </c>
      <c r="H14" s="229">
        <f t="shared" si="1"/>
        <v>0</v>
      </c>
      <c r="I14" s="229">
        <f t="shared" si="1"/>
        <v>333</v>
      </c>
      <c r="J14" s="229">
        <f t="shared" si="1"/>
        <v>0</v>
      </c>
      <c r="K14" s="229">
        <f t="shared" si="1"/>
        <v>0</v>
      </c>
      <c r="L14" s="229">
        <f t="shared" si="1"/>
        <v>0</v>
      </c>
      <c r="M14" s="229">
        <f>SUM(M6:M13)</f>
        <v>52903.01</v>
      </c>
      <c r="N14" s="133">
        <f t="shared" si="1"/>
        <v>21628</v>
      </c>
      <c r="O14" s="114">
        <f t="shared" si="1"/>
        <v>20338</v>
      </c>
    </row>
    <row r="15" spans="1:15" x14ac:dyDescent="0.25">
      <c r="A15" s="302">
        <v>15.3333333333333</v>
      </c>
      <c r="B15" s="127"/>
      <c r="C15" s="114" t="s">
        <v>274</v>
      </c>
      <c r="D15" s="230">
        <f t="shared" ref="D15:M15" si="2">SUMIF($B6:$B13,"kötelező",D6:D13)</f>
        <v>10212</v>
      </c>
      <c r="E15" s="230">
        <f t="shared" si="2"/>
        <v>1900</v>
      </c>
      <c r="F15" s="230">
        <f t="shared" si="2"/>
        <v>4000</v>
      </c>
      <c r="G15" s="230">
        <f t="shared" si="2"/>
        <v>0</v>
      </c>
      <c r="H15" s="230">
        <f t="shared" si="2"/>
        <v>0</v>
      </c>
      <c r="I15" s="230">
        <f t="shared" si="2"/>
        <v>333</v>
      </c>
      <c r="J15" s="230">
        <f t="shared" si="2"/>
        <v>0</v>
      </c>
      <c r="K15" s="230">
        <f t="shared" si="2"/>
        <v>0</v>
      </c>
      <c r="L15" s="230">
        <f t="shared" si="2"/>
        <v>0</v>
      </c>
      <c r="M15" s="230">
        <f t="shared" si="2"/>
        <v>16445</v>
      </c>
      <c r="N15" s="132"/>
    </row>
    <row r="16" spans="1:15" x14ac:dyDescent="0.25">
      <c r="A16" s="302">
        <v>16.533333333333299</v>
      </c>
      <c r="B16" s="127"/>
      <c r="C16" s="114" t="s">
        <v>275</v>
      </c>
      <c r="D16" s="230">
        <f t="shared" ref="D16:M16" si="3">SUMIF($B6:$B13,"nem kötelező",D6:D13)</f>
        <v>3181</v>
      </c>
      <c r="E16" s="230">
        <f t="shared" si="3"/>
        <v>758</v>
      </c>
      <c r="F16" s="230">
        <f t="shared" si="3"/>
        <v>32519.010000000002</v>
      </c>
      <c r="G16" s="230">
        <f t="shared" si="3"/>
        <v>0</v>
      </c>
      <c r="H16" s="230">
        <f t="shared" si="3"/>
        <v>0</v>
      </c>
      <c r="I16" s="230">
        <f t="shared" si="3"/>
        <v>0</v>
      </c>
      <c r="J16" s="230">
        <f t="shared" si="3"/>
        <v>0</v>
      </c>
      <c r="K16" s="230">
        <f t="shared" si="3"/>
        <v>0</v>
      </c>
      <c r="L16" s="230">
        <f t="shared" si="3"/>
        <v>0</v>
      </c>
      <c r="M16" s="230">
        <f t="shared" si="3"/>
        <v>36458.01</v>
      </c>
      <c r="N16" s="132"/>
    </row>
    <row r="17" spans="1:14" x14ac:dyDescent="0.25">
      <c r="A17" s="302">
        <v>17.733333333333199</v>
      </c>
      <c r="B17" s="127"/>
      <c r="C17" s="114" t="s">
        <v>337</v>
      </c>
      <c r="D17" s="132"/>
      <c r="E17" s="132"/>
      <c r="F17" s="132"/>
      <c r="G17" s="132"/>
      <c r="H17" s="132"/>
      <c r="I17" s="132"/>
      <c r="J17" s="132"/>
      <c r="K17" s="132"/>
      <c r="L17" s="132"/>
      <c r="M17" s="322">
        <v>6.2</v>
      </c>
      <c r="N17" s="132"/>
    </row>
    <row r="18" spans="1:14" ht="30" x14ac:dyDescent="0.25">
      <c r="A18" s="302">
        <v>18.933333333333199</v>
      </c>
      <c r="B18" s="127"/>
      <c r="C18" s="76" t="s">
        <v>524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3">
        <v>1</v>
      </c>
      <c r="N18" s="132"/>
    </row>
    <row r="19" spans="1:14" x14ac:dyDescent="0.25">
      <c r="A19" s="320"/>
      <c r="B19" s="127"/>
      <c r="C19" s="114" t="s">
        <v>525</v>
      </c>
      <c r="D19" s="114"/>
      <c r="E19" s="114"/>
      <c r="F19" s="114"/>
      <c r="G19" s="114"/>
      <c r="H19" s="114"/>
      <c r="I19" s="114"/>
      <c r="J19" s="114"/>
      <c r="K19" s="114"/>
      <c r="L19" s="114"/>
      <c r="M19" s="321">
        <v>0.2</v>
      </c>
    </row>
  </sheetData>
  <mergeCells count="2">
    <mergeCell ref="J1:M1"/>
    <mergeCell ref="C3:M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1"/>
  <sheetViews>
    <sheetView workbookViewId="0">
      <pane xSplit="1" ySplit="6" topLeftCell="B25" activePane="bottomRight" state="frozen"/>
      <selection pane="topRight" activeCell="B1" sqref="B1"/>
      <selection pane="bottomLeft" activeCell="A7" sqref="A7"/>
      <selection pane="bottomRight" activeCell="A26" sqref="A26:XFD27"/>
    </sheetView>
  </sheetViews>
  <sheetFormatPr defaultRowHeight="15.75" x14ac:dyDescent="0.25"/>
  <cols>
    <col min="1" max="1" width="52.7109375" style="2" customWidth="1"/>
    <col min="2" max="2" width="14.42578125" style="2" customWidth="1"/>
    <col min="3" max="3" width="19" style="168" customWidth="1"/>
    <col min="4" max="4" width="12" style="2" customWidth="1"/>
    <col min="5" max="5" width="15.42578125" style="2" bestFit="1" customWidth="1"/>
    <col min="6" max="6" width="12.85546875" style="2" customWidth="1"/>
    <col min="7" max="16384" width="9.140625" style="2"/>
  </cols>
  <sheetData>
    <row r="1" spans="1:6" x14ac:dyDescent="0.25">
      <c r="A1" s="333" t="s">
        <v>481</v>
      </c>
      <c r="B1" s="333"/>
      <c r="C1" s="333"/>
      <c r="D1" s="333"/>
      <c r="E1" s="333"/>
      <c r="F1" s="333"/>
    </row>
    <row r="3" spans="1:6" s="47" customFormat="1" ht="29.25" customHeight="1" x14ac:dyDescent="0.25">
      <c r="A3" s="356" t="s">
        <v>209</v>
      </c>
      <c r="B3" s="356"/>
      <c r="C3" s="356"/>
      <c r="D3" s="356"/>
      <c r="E3" s="356"/>
      <c r="F3" s="356"/>
    </row>
    <row r="4" spans="1:6" ht="16.5" thickBot="1" x14ac:dyDescent="0.3">
      <c r="E4" s="333" t="s">
        <v>383</v>
      </c>
      <c r="F4" s="333"/>
    </row>
    <row r="5" spans="1:6" s="47" customFormat="1" ht="48" thickBot="1" x14ac:dyDescent="0.3">
      <c r="A5" s="58" t="s">
        <v>211</v>
      </c>
      <c r="B5" s="50" t="s">
        <v>212</v>
      </c>
      <c r="C5" s="59" t="s">
        <v>213</v>
      </c>
      <c r="D5" s="59" t="s">
        <v>440</v>
      </c>
      <c r="E5" s="59" t="s">
        <v>456</v>
      </c>
      <c r="F5" s="51" t="s">
        <v>482</v>
      </c>
    </row>
    <row r="6" spans="1:6" s="34" customFormat="1" x14ac:dyDescent="0.25">
      <c r="A6" s="165" t="s">
        <v>150</v>
      </c>
      <c r="B6" s="166" t="s">
        <v>173</v>
      </c>
      <c r="C6" s="166" t="s">
        <v>151</v>
      </c>
      <c r="D6" s="166" t="s">
        <v>152</v>
      </c>
      <c r="E6" s="166" t="s">
        <v>153</v>
      </c>
      <c r="F6" s="167" t="s">
        <v>210</v>
      </c>
    </row>
    <row r="7" spans="1:6" s="161" customFormat="1" x14ac:dyDescent="0.25">
      <c r="A7" s="171" t="s">
        <v>340</v>
      </c>
      <c r="B7" s="35"/>
      <c r="C7" s="35"/>
      <c r="D7" s="35"/>
      <c r="E7" s="35"/>
      <c r="F7" s="35"/>
    </row>
    <row r="8" spans="1:6" s="1" customFormat="1" x14ac:dyDescent="0.25">
      <c r="A8" s="169" t="s">
        <v>494</v>
      </c>
      <c r="B8" s="264"/>
      <c r="C8" s="171"/>
      <c r="D8" s="264"/>
      <c r="E8" s="264"/>
      <c r="F8" s="172"/>
    </row>
    <row r="9" spans="1:6" x14ac:dyDescent="0.25">
      <c r="A9" s="4" t="s">
        <v>495</v>
      </c>
      <c r="B9" s="255">
        <v>1905</v>
      </c>
      <c r="C9" s="36">
        <v>2019</v>
      </c>
      <c r="D9" s="254">
        <v>0</v>
      </c>
      <c r="E9" s="255">
        <v>1905</v>
      </c>
      <c r="F9" s="254">
        <v>0</v>
      </c>
    </row>
    <row r="10" spans="1:6" x14ac:dyDescent="0.25">
      <c r="A10" s="4" t="s">
        <v>496</v>
      </c>
      <c r="B10" s="255">
        <v>95</v>
      </c>
      <c r="C10" s="36">
        <v>2019</v>
      </c>
      <c r="D10" s="254">
        <v>0</v>
      </c>
      <c r="E10" s="255">
        <v>95</v>
      </c>
      <c r="F10" s="254">
        <v>0</v>
      </c>
    </row>
    <row r="11" spans="1:6" s="1" customFormat="1" x14ac:dyDescent="0.25">
      <c r="A11" s="169" t="s">
        <v>382</v>
      </c>
      <c r="B11" s="264">
        <f>SUM(B8:B10)</f>
        <v>2000</v>
      </c>
      <c r="C11" s="171"/>
      <c r="D11" s="264">
        <v>0</v>
      </c>
      <c r="E11" s="264">
        <f>SUM(E8:E10)</f>
        <v>2000</v>
      </c>
      <c r="F11" s="309"/>
    </row>
    <row r="12" spans="1:6" s="1" customFormat="1" x14ac:dyDescent="0.25">
      <c r="A12" s="171" t="s">
        <v>391</v>
      </c>
      <c r="B12" s="264"/>
      <c r="C12" s="171"/>
      <c r="D12" s="264"/>
      <c r="E12" s="264"/>
      <c r="F12" s="309"/>
    </row>
    <row r="13" spans="1:6" x14ac:dyDescent="0.25">
      <c r="A13" s="110" t="s">
        <v>381</v>
      </c>
      <c r="B13" s="255">
        <v>42570.487999999998</v>
      </c>
      <c r="C13" s="35">
        <v>2019</v>
      </c>
      <c r="D13" s="255">
        <v>0</v>
      </c>
      <c r="E13" s="255">
        <v>42570.487999999998</v>
      </c>
      <c r="F13" s="254">
        <v>0</v>
      </c>
    </row>
    <row r="14" spans="1:6" x14ac:dyDescent="0.25">
      <c r="A14" s="110" t="s">
        <v>378</v>
      </c>
      <c r="B14" s="255">
        <v>186265.1</v>
      </c>
      <c r="C14" s="35">
        <v>2019</v>
      </c>
      <c r="D14" s="255">
        <v>0</v>
      </c>
      <c r="E14" s="255">
        <v>186265.1</v>
      </c>
      <c r="F14" s="254">
        <v>0</v>
      </c>
    </row>
    <row r="15" spans="1:6" ht="38.25" x14ac:dyDescent="0.25">
      <c r="A15" s="240" t="s">
        <v>556</v>
      </c>
      <c r="B15" s="255">
        <v>1270</v>
      </c>
      <c r="C15" s="35">
        <v>2019</v>
      </c>
      <c r="D15" s="255">
        <v>0</v>
      </c>
      <c r="E15" s="255">
        <v>1270</v>
      </c>
      <c r="F15" s="254">
        <v>0</v>
      </c>
    </row>
    <row r="16" spans="1:6" x14ac:dyDescent="0.25">
      <c r="A16" s="110" t="s">
        <v>379</v>
      </c>
      <c r="B16" s="255">
        <v>35359.459000000003</v>
      </c>
      <c r="C16" s="35">
        <v>2019</v>
      </c>
      <c r="D16" s="255">
        <v>0</v>
      </c>
      <c r="E16" s="255">
        <v>35359.459000000003</v>
      </c>
      <c r="F16" s="254">
        <v>0</v>
      </c>
    </row>
    <row r="17" spans="1:6" x14ac:dyDescent="0.25">
      <c r="A17" s="110" t="s">
        <v>380</v>
      </c>
      <c r="B17" s="255">
        <v>158900.43799999999</v>
      </c>
      <c r="C17" s="35">
        <v>2019</v>
      </c>
      <c r="D17" s="255">
        <v>0</v>
      </c>
      <c r="E17" s="255">
        <v>158900.43799999999</v>
      </c>
      <c r="F17" s="254">
        <v>0</v>
      </c>
    </row>
    <row r="18" spans="1:6" s="1" customFormat="1" x14ac:dyDescent="0.25">
      <c r="A18" s="169" t="s">
        <v>392</v>
      </c>
      <c r="B18" s="264">
        <f>SUM(B13:B17)</f>
        <v>424365.48499999999</v>
      </c>
      <c r="C18" s="171"/>
      <c r="D18" s="264"/>
      <c r="E18" s="264">
        <f>SUM(E13:E17)</f>
        <v>424365.48499999999</v>
      </c>
      <c r="F18" s="309"/>
    </row>
    <row r="19" spans="1:6" s="1" customFormat="1" x14ac:dyDescent="0.25">
      <c r="A19" s="310" t="s">
        <v>499</v>
      </c>
      <c r="B19" s="255"/>
      <c r="C19" s="35"/>
      <c r="D19" s="255"/>
      <c r="E19" s="255"/>
      <c r="F19" s="309"/>
    </row>
    <row r="20" spans="1:6" x14ac:dyDescent="0.25">
      <c r="A20" s="110" t="s">
        <v>497</v>
      </c>
      <c r="B20" s="255">
        <v>100477.77899999999</v>
      </c>
      <c r="C20" s="35">
        <v>2019</v>
      </c>
      <c r="D20" s="255">
        <v>0</v>
      </c>
      <c r="E20" s="255">
        <v>76618.778999999995</v>
      </c>
      <c r="F20" s="254">
        <v>0</v>
      </c>
    </row>
    <row r="21" spans="1:6" s="1" customFormat="1" ht="25.5" x14ac:dyDescent="0.25">
      <c r="A21" s="240" t="s">
        <v>500</v>
      </c>
      <c r="B21" s="255">
        <v>44766.830999999998</v>
      </c>
      <c r="C21" s="35">
        <v>2019</v>
      </c>
      <c r="D21" s="255">
        <v>0</v>
      </c>
      <c r="E21" s="255">
        <v>39747</v>
      </c>
      <c r="F21" s="254">
        <v>5019.8310000000001</v>
      </c>
    </row>
    <row r="22" spans="1:6" s="1" customFormat="1" x14ac:dyDescent="0.25">
      <c r="A22" s="327" t="s">
        <v>555</v>
      </c>
      <c r="B22" s="264">
        <f>SUM(B20:B21)</f>
        <v>145244.60999999999</v>
      </c>
      <c r="C22" s="171"/>
      <c r="D22" s="264"/>
      <c r="E22" s="264">
        <f>SUM(E20:E21)</f>
        <v>116365.77899999999</v>
      </c>
      <c r="F22" s="309">
        <f>SUM(F20:F21)</f>
        <v>5019.8310000000001</v>
      </c>
    </row>
    <row r="23" spans="1:6" s="1" customFormat="1" ht="31.5" x14ac:dyDescent="0.25">
      <c r="A23" s="328" t="s">
        <v>557</v>
      </c>
      <c r="B23" s="255">
        <v>50</v>
      </c>
      <c r="C23" s="35">
        <v>2019</v>
      </c>
      <c r="D23" s="255">
        <v>0</v>
      </c>
      <c r="E23" s="255">
        <v>50</v>
      </c>
      <c r="F23" s="254">
        <v>0</v>
      </c>
    </row>
    <row r="24" spans="1:6" s="1" customFormat="1" ht="31.5" x14ac:dyDescent="0.25">
      <c r="A24" s="328" t="s">
        <v>558</v>
      </c>
      <c r="B24" s="255">
        <v>144.28</v>
      </c>
      <c r="C24" s="35">
        <v>2019</v>
      </c>
      <c r="D24" s="255">
        <v>0</v>
      </c>
      <c r="E24" s="255">
        <v>144.28</v>
      </c>
      <c r="F24" s="254">
        <v>0</v>
      </c>
    </row>
    <row r="25" spans="1:6" s="1" customFormat="1" ht="34.5" x14ac:dyDescent="0.25">
      <c r="A25" s="328" t="s">
        <v>566</v>
      </c>
      <c r="B25" s="255">
        <v>1300</v>
      </c>
      <c r="C25" s="35">
        <v>2019</v>
      </c>
      <c r="D25" s="255">
        <v>0</v>
      </c>
      <c r="E25" s="255">
        <v>1300</v>
      </c>
      <c r="F25" s="254">
        <v>0</v>
      </c>
    </row>
    <row r="26" spans="1:6" s="1" customFormat="1" ht="31.5" x14ac:dyDescent="0.25">
      <c r="A26" s="328" t="s">
        <v>559</v>
      </c>
      <c r="B26" s="255">
        <v>200</v>
      </c>
      <c r="C26" s="35">
        <v>2019</v>
      </c>
      <c r="D26" s="255"/>
      <c r="E26" s="255">
        <v>200</v>
      </c>
      <c r="F26" s="254"/>
    </row>
    <row r="27" spans="1:6" s="1" customFormat="1" x14ac:dyDescent="0.25">
      <c r="A27" s="328" t="s">
        <v>560</v>
      </c>
      <c r="B27" s="255">
        <v>2399.5</v>
      </c>
      <c r="C27" s="35" t="s">
        <v>561</v>
      </c>
      <c r="D27" s="255">
        <v>2062</v>
      </c>
      <c r="E27" s="255">
        <v>337.5</v>
      </c>
      <c r="F27" s="254">
        <v>0</v>
      </c>
    </row>
    <row r="28" spans="1:6" s="1" customFormat="1" x14ac:dyDescent="0.25">
      <c r="A28" s="169" t="s">
        <v>343</v>
      </c>
      <c r="B28" s="264">
        <f>B11+B18+SUM(B19:B27)</f>
        <v>720948.48499999999</v>
      </c>
      <c r="C28" s="170"/>
      <c r="D28" s="264"/>
      <c r="E28" s="264">
        <f>E11+E18+E22+SUM(E23:E27)</f>
        <v>544763.04399999999</v>
      </c>
      <c r="F28" s="264"/>
    </row>
    <row r="29" spans="1:6" s="1" customFormat="1" x14ac:dyDescent="0.25">
      <c r="A29" s="171" t="s">
        <v>414</v>
      </c>
      <c r="B29" s="264"/>
      <c r="C29" s="171"/>
      <c r="D29" s="264"/>
      <c r="E29" s="264"/>
      <c r="F29" s="309">
        <f t="shared" ref="F29:F56" si="0">B29-D29-E29</f>
        <v>0</v>
      </c>
    </row>
    <row r="30" spans="1:6" x14ac:dyDescent="0.25">
      <c r="A30" s="4" t="s">
        <v>563</v>
      </c>
      <c r="B30" s="255">
        <v>138</v>
      </c>
      <c r="C30" s="35">
        <v>2019</v>
      </c>
      <c r="D30" s="255">
        <v>0</v>
      </c>
      <c r="E30" s="255">
        <v>138</v>
      </c>
      <c r="F30" s="254">
        <v>0</v>
      </c>
    </row>
    <row r="31" spans="1:6" x14ac:dyDescent="0.25">
      <c r="A31" s="4" t="s">
        <v>564</v>
      </c>
      <c r="B31" s="255">
        <v>31</v>
      </c>
      <c r="C31" s="35">
        <v>2019</v>
      </c>
      <c r="D31" s="255">
        <v>0</v>
      </c>
      <c r="E31" s="255">
        <v>31</v>
      </c>
      <c r="F31" s="254">
        <v>0</v>
      </c>
    </row>
    <row r="32" spans="1:6" x14ac:dyDescent="0.25">
      <c r="A32" s="4" t="s">
        <v>565</v>
      </c>
      <c r="B32" s="255">
        <v>27</v>
      </c>
      <c r="C32" s="35">
        <v>2019</v>
      </c>
      <c r="D32" s="255">
        <v>0</v>
      </c>
      <c r="E32" s="255">
        <v>27</v>
      </c>
      <c r="F32" s="254">
        <v>0</v>
      </c>
    </row>
    <row r="33" spans="1:6" s="1" customFormat="1" x14ac:dyDescent="0.25">
      <c r="A33" s="169" t="s">
        <v>415</v>
      </c>
      <c r="B33" s="264"/>
      <c r="C33" s="171"/>
      <c r="D33" s="264"/>
      <c r="E33" s="264">
        <f>SUM(E30:E32)</f>
        <v>196</v>
      </c>
      <c r="F33" s="309"/>
    </row>
    <row r="34" spans="1:6" x14ac:dyDescent="0.25">
      <c r="A34" s="171" t="s">
        <v>342</v>
      </c>
      <c r="B34" s="255"/>
      <c r="C34" s="35"/>
      <c r="D34" s="255"/>
      <c r="E34" s="255"/>
      <c r="F34" s="254">
        <f t="shared" si="0"/>
        <v>0</v>
      </c>
    </row>
    <row r="35" spans="1:6" x14ac:dyDescent="0.25">
      <c r="A35" s="325" t="s">
        <v>550</v>
      </c>
      <c r="B35" s="255">
        <v>280</v>
      </c>
      <c r="C35" s="35">
        <v>2019</v>
      </c>
      <c r="D35" s="255">
        <v>0</v>
      </c>
      <c r="E35" s="255">
        <v>280</v>
      </c>
      <c r="F35" s="254">
        <v>0</v>
      </c>
    </row>
    <row r="36" spans="1:6" x14ac:dyDescent="0.25">
      <c r="A36" s="325" t="s">
        <v>551</v>
      </c>
      <c r="B36" s="255">
        <v>140</v>
      </c>
      <c r="C36" s="35">
        <v>2019</v>
      </c>
      <c r="D36" s="255">
        <v>0</v>
      </c>
      <c r="E36" s="255">
        <v>140</v>
      </c>
      <c r="F36" s="254">
        <v>0</v>
      </c>
    </row>
    <row r="37" spans="1:6" x14ac:dyDescent="0.25">
      <c r="A37" s="325" t="s">
        <v>552</v>
      </c>
      <c r="B37" s="255">
        <v>300</v>
      </c>
      <c r="C37" s="35">
        <v>2019</v>
      </c>
      <c r="D37" s="255">
        <v>0</v>
      </c>
      <c r="E37" s="255">
        <v>300</v>
      </c>
      <c r="F37" s="254">
        <v>0</v>
      </c>
    </row>
    <row r="38" spans="1:6" ht="31.5" x14ac:dyDescent="0.25">
      <c r="A38" s="326" t="s">
        <v>553</v>
      </c>
      <c r="B38" s="255">
        <v>700</v>
      </c>
      <c r="C38" s="35">
        <v>2019</v>
      </c>
      <c r="D38" s="255">
        <v>0</v>
      </c>
      <c r="E38" s="255">
        <v>700</v>
      </c>
      <c r="F38" s="254">
        <v>0</v>
      </c>
    </row>
    <row r="39" spans="1:6" x14ac:dyDescent="0.25">
      <c r="A39" s="325" t="s">
        <v>554</v>
      </c>
      <c r="B39" s="255">
        <v>50</v>
      </c>
      <c r="C39" s="35">
        <v>2019</v>
      </c>
      <c r="D39" s="255">
        <v>0</v>
      </c>
      <c r="E39" s="255">
        <v>50</v>
      </c>
      <c r="F39" s="254">
        <v>0</v>
      </c>
    </row>
    <row r="40" spans="1:6" s="1" customFormat="1" x14ac:dyDescent="0.25">
      <c r="A40" s="169" t="s">
        <v>344</v>
      </c>
      <c r="B40" s="264">
        <f>SUM(B35:B39)</f>
        <v>1470</v>
      </c>
      <c r="C40" s="170"/>
      <c r="D40" s="264">
        <f>SUM(D38:D39)</f>
        <v>0</v>
      </c>
      <c r="E40" s="264">
        <f>SUM(E35:E39)</f>
        <v>1470</v>
      </c>
      <c r="F40" s="309"/>
    </row>
    <row r="41" spans="1:6" x14ac:dyDescent="0.25">
      <c r="A41" s="171" t="s">
        <v>345</v>
      </c>
      <c r="B41" s="255"/>
      <c r="C41" s="35"/>
      <c r="D41" s="255"/>
      <c r="E41" s="255"/>
      <c r="F41" s="254"/>
    </row>
    <row r="42" spans="1:6" x14ac:dyDescent="0.25">
      <c r="A42" s="4" t="s">
        <v>543</v>
      </c>
      <c r="B42" s="255">
        <v>1250</v>
      </c>
      <c r="C42" s="35">
        <v>2019</v>
      </c>
      <c r="D42" s="255"/>
      <c r="E42" s="255">
        <v>1250</v>
      </c>
      <c r="F42" s="254">
        <v>0</v>
      </c>
    </row>
    <row r="43" spans="1:6" x14ac:dyDescent="0.25">
      <c r="A43" s="4" t="s">
        <v>544</v>
      </c>
      <c r="B43" s="255">
        <v>350</v>
      </c>
      <c r="C43" s="35">
        <v>2019</v>
      </c>
      <c r="D43" s="255"/>
      <c r="E43" s="255">
        <v>350</v>
      </c>
      <c r="F43" s="254">
        <v>0</v>
      </c>
    </row>
    <row r="44" spans="1:6" x14ac:dyDescent="0.25">
      <c r="A44" s="4" t="s">
        <v>545</v>
      </c>
      <c r="B44" s="255">
        <v>400</v>
      </c>
      <c r="C44" s="35">
        <v>2019</v>
      </c>
      <c r="D44" s="255"/>
      <c r="E44" s="255">
        <v>400</v>
      </c>
      <c r="F44" s="254">
        <v>0</v>
      </c>
    </row>
    <row r="45" spans="1:6" x14ac:dyDescent="0.25">
      <c r="A45" s="4" t="s">
        <v>546</v>
      </c>
      <c r="B45" s="255">
        <v>50</v>
      </c>
      <c r="C45" s="35">
        <v>2019</v>
      </c>
      <c r="D45" s="255"/>
      <c r="E45" s="255">
        <v>50</v>
      </c>
      <c r="F45" s="254">
        <v>0</v>
      </c>
    </row>
    <row r="46" spans="1:6" x14ac:dyDescent="0.25">
      <c r="A46" s="4" t="s">
        <v>547</v>
      </c>
      <c r="B46" s="255">
        <v>120</v>
      </c>
      <c r="C46" s="35">
        <v>2019</v>
      </c>
      <c r="D46" s="255"/>
      <c r="E46" s="255">
        <v>120</v>
      </c>
      <c r="F46" s="254">
        <v>0</v>
      </c>
    </row>
    <row r="47" spans="1:6" x14ac:dyDescent="0.25">
      <c r="A47" s="4" t="s">
        <v>548</v>
      </c>
      <c r="B47" s="255">
        <v>400</v>
      </c>
      <c r="C47" s="35">
        <v>2019</v>
      </c>
      <c r="D47" s="255"/>
      <c r="E47" s="255">
        <v>400</v>
      </c>
      <c r="F47" s="254">
        <v>0</v>
      </c>
    </row>
    <row r="48" spans="1:6" x14ac:dyDescent="0.25">
      <c r="A48" s="4" t="s">
        <v>549</v>
      </c>
      <c r="B48" s="255">
        <v>100</v>
      </c>
      <c r="C48" s="35">
        <v>2019</v>
      </c>
      <c r="D48" s="255"/>
      <c r="E48" s="255">
        <v>100</v>
      </c>
      <c r="F48" s="254">
        <v>0</v>
      </c>
    </row>
    <row r="49" spans="1:6" s="1" customFormat="1" x14ac:dyDescent="0.25">
      <c r="A49" s="169" t="s">
        <v>346</v>
      </c>
      <c r="B49" s="264">
        <f>SUM(B42:B48)</f>
        <v>2670</v>
      </c>
      <c r="C49" s="170"/>
      <c r="D49" s="264">
        <f>SUM(D42:D48)</f>
        <v>0</v>
      </c>
      <c r="E49" s="264">
        <f>SUM(E42:E48)</f>
        <v>2670</v>
      </c>
      <c r="F49" s="309"/>
    </row>
    <row r="50" spans="1:6" hidden="1" x14ac:dyDescent="0.25">
      <c r="A50" s="4"/>
      <c r="B50" s="255"/>
      <c r="C50" s="35"/>
      <c r="D50" s="255"/>
      <c r="E50" s="255"/>
      <c r="F50" s="254">
        <f t="shared" si="0"/>
        <v>0</v>
      </c>
    </row>
    <row r="51" spans="1:6" hidden="1" x14ac:dyDescent="0.25">
      <c r="A51" s="4"/>
      <c r="B51" s="255"/>
      <c r="C51" s="35"/>
      <c r="D51" s="255"/>
      <c r="E51" s="255"/>
      <c r="F51" s="254">
        <f t="shared" si="0"/>
        <v>0</v>
      </c>
    </row>
    <row r="52" spans="1:6" hidden="1" x14ac:dyDescent="0.25">
      <c r="A52" s="4"/>
      <c r="B52" s="255"/>
      <c r="C52" s="35"/>
      <c r="D52" s="255"/>
      <c r="E52" s="255"/>
      <c r="F52" s="254">
        <f t="shared" si="0"/>
        <v>0</v>
      </c>
    </row>
    <row r="53" spans="1:6" hidden="1" x14ac:dyDescent="0.25">
      <c r="A53" s="4"/>
      <c r="B53" s="255"/>
      <c r="C53" s="35"/>
      <c r="D53" s="255"/>
      <c r="E53" s="255"/>
      <c r="F53" s="254">
        <f t="shared" si="0"/>
        <v>0</v>
      </c>
    </row>
    <row r="54" spans="1:6" hidden="1" x14ac:dyDescent="0.25">
      <c r="A54" s="4"/>
      <c r="B54" s="255"/>
      <c r="C54" s="35"/>
      <c r="D54" s="255"/>
      <c r="E54" s="255"/>
      <c r="F54" s="254">
        <f t="shared" si="0"/>
        <v>0</v>
      </c>
    </row>
    <row r="55" spans="1:6" hidden="1" x14ac:dyDescent="0.25">
      <c r="A55" s="4"/>
      <c r="B55" s="255"/>
      <c r="C55" s="35"/>
      <c r="D55" s="255"/>
      <c r="E55" s="255"/>
      <c r="F55" s="254">
        <f t="shared" si="0"/>
        <v>0</v>
      </c>
    </row>
    <row r="56" spans="1:6" ht="16.5" hidden="1" thickBot="1" x14ac:dyDescent="0.3">
      <c r="A56" s="12"/>
      <c r="B56" s="256"/>
      <c r="C56" s="40"/>
      <c r="D56" s="256"/>
      <c r="E56" s="256"/>
      <c r="F56" s="258">
        <f t="shared" si="0"/>
        <v>0</v>
      </c>
    </row>
    <row r="57" spans="1:6" x14ac:dyDescent="0.25">
      <c r="A57" s="171" t="s">
        <v>384</v>
      </c>
      <c r="B57" s="255"/>
      <c r="C57" s="35"/>
      <c r="D57" s="255"/>
      <c r="E57" s="255"/>
      <c r="F57" s="255"/>
    </row>
    <row r="58" spans="1:6" ht="31.5" x14ac:dyDescent="0.25">
      <c r="A58" s="25" t="s">
        <v>493</v>
      </c>
      <c r="B58" s="255">
        <v>206</v>
      </c>
      <c r="C58" s="35">
        <v>2019</v>
      </c>
      <c r="D58" s="255">
        <v>0</v>
      </c>
      <c r="E58" s="255">
        <v>206</v>
      </c>
      <c r="F58" s="255">
        <v>0</v>
      </c>
    </row>
    <row r="59" spans="1:6" x14ac:dyDescent="0.25">
      <c r="A59" s="4" t="s">
        <v>562</v>
      </c>
      <c r="B59" s="255">
        <v>127</v>
      </c>
      <c r="C59" s="35">
        <v>2019</v>
      </c>
      <c r="D59" s="255">
        <v>0</v>
      </c>
      <c r="E59" s="255">
        <v>127</v>
      </c>
      <c r="F59" s="255">
        <v>0</v>
      </c>
    </row>
    <row r="60" spans="1:6" s="1" customFormat="1" x14ac:dyDescent="0.25">
      <c r="A60" s="169" t="s">
        <v>436</v>
      </c>
      <c r="B60" s="264"/>
      <c r="C60" s="171"/>
      <c r="D60" s="264"/>
      <c r="E60" s="264">
        <f>SUM(E58:E59)</f>
        <v>333</v>
      </c>
      <c r="F60" s="264"/>
    </row>
    <row r="61" spans="1:6" s="1" customFormat="1" ht="16.5" thickBot="1" x14ac:dyDescent="0.3">
      <c r="A61" s="306" t="s">
        <v>347</v>
      </c>
      <c r="B61" s="307">
        <f>B28+B29+B40+B49</f>
        <v>725088.48499999999</v>
      </c>
      <c r="C61" s="307"/>
      <c r="D61" s="307">
        <f>D28+D29+D40+D49</f>
        <v>0</v>
      </c>
      <c r="E61" s="307">
        <f>E28+E33+E40+E49+E60</f>
        <v>549432.04399999999</v>
      </c>
      <c r="F61" s="307">
        <f>F28+F29+F40+F49</f>
        <v>0</v>
      </c>
    </row>
  </sheetData>
  <mergeCells count="3">
    <mergeCell ref="A1:F1"/>
    <mergeCell ref="A3:F3"/>
    <mergeCell ref="E4:F4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workbookViewId="0">
      <selection activeCell="E26" sqref="E26"/>
    </sheetView>
  </sheetViews>
  <sheetFormatPr defaultRowHeight="15.75" x14ac:dyDescent="0.25"/>
  <cols>
    <col min="1" max="1" width="53.42578125" style="2" customWidth="1"/>
    <col min="2" max="2" width="14.42578125" style="2" customWidth="1"/>
    <col min="3" max="3" width="16" style="2" customWidth="1"/>
    <col min="4" max="4" width="12" style="2" customWidth="1"/>
    <col min="5" max="5" width="11.42578125" style="2" customWidth="1"/>
    <col min="6" max="6" width="12.85546875" style="2" customWidth="1"/>
    <col min="7" max="16384" width="9.140625" style="2"/>
  </cols>
  <sheetData>
    <row r="1" spans="1:6" x14ac:dyDescent="0.25">
      <c r="A1" s="333" t="s">
        <v>483</v>
      </c>
      <c r="B1" s="333"/>
      <c r="C1" s="333"/>
      <c r="D1" s="333"/>
      <c r="E1" s="333"/>
      <c r="F1" s="333"/>
    </row>
    <row r="3" spans="1:6" s="47" customFormat="1" ht="29.25" customHeight="1" x14ac:dyDescent="0.25">
      <c r="A3" s="356" t="s">
        <v>215</v>
      </c>
      <c r="B3" s="356"/>
      <c r="C3" s="356"/>
      <c r="D3" s="356"/>
      <c r="E3" s="356"/>
      <c r="F3" s="356"/>
    </row>
    <row r="4" spans="1:6" ht="16.5" thickBot="1" x14ac:dyDescent="0.3">
      <c r="E4" s="333" t="s">
        <v>383</v>
      </c>
      <c r="F4" s="333"/>
    </row>
    <row r="5" spans="1:6" s="47" customFormat="1" ht="48" thickBot="1" x14ac:dyDescent="0.3">
      <c r="A5" s="58" t="s">
        <v>216</v>
      </c>
      <c r="B5" s="50" t="s">
        <v>212</v>
      </c>
      <c r="C5" s="59" t="s">
        <v>213</v>
      </c>
      <c r="D5" s="59" t="s">
        <v>440</v>
      </c>
      <c r="E5" s="59" t="s">
        <v>456</v>
      </c>
      <c r="F5" s="51" t="s">
        <v>482</v>
      </c>
    </row>
    <row r="6" spans="1:6" s="34" customFormat="1" ht="16.5" thickBot="1" x14ac:dyDescent="0.3">
      <c r="A6" s="54" t="s">
        <v>150</v>
      </c>
      <c r="B6" s="52" t="s">
        <v>173</v>
      </c>
      <c r="C6" s="52" t="s">
        <v>151</v>
      </c>
      <c r="D6" s="52" t="s">
        <v>152</v>
      </c>
      <c r="E6" s="52" t="s">
        <v>153</v>
      </c>
      <c r="F6" s="60" t="s">
        <v>210</v>
      </c>
    </row>
    <row r="7" spans="1:6" x14ac:dyDescent="0.25">
      <c r="A7" s="110" t="s">
        <v>491</v>
      </c>
      <c r="B7" s="254">
        <v>5200</v>
      </c>
      <c r="C7" s="36">
        <v>2019</v>
      </c>
      <c r="D7" s="254">
        <v>0</v>
      </c>
      <c r="E7" s="254">
        <v>5200</v>
      </c>
      <c r="F7" s="9"/>
    </row>
    <row r="8" spans="1:6" ht="31.5" x14ac:dyDescent="0.25">
      <c r="A8" s="25" t="s">
        <v>492</v>
      </c>
      <c r="B8" s="266">
        <v>500</v>
      </c>
      <c r="C8" s="190">
        <v>2019</v>
      </c>
      <c r="D8" s="255">
        <v>0</v>
      </c>
      <c r="E8" s="266">
        <v>500</v>
      </c>
      <c r="F8" s="4"/>
    </row>
    <row r="9" spans="1:6" x14ac:dyDescent="0.25">
      <c r="A9" s="110" t="s">
        <v>497</v>
      </c>
      <c r="B9" s="267">
        <v>23859</v>
      </c>
      <c r="C9" s="191">
        <v>2019</v>
      </c>
      <c r="D9" s="256">
        <v>0</v>
      </c>
      <c r="E9" s="267">
        <v>23859</v>
      </c>
      <c r="F9" s="12"/>
    </row>
    <row r="10" spans="1:6" x14ac:dyDescent="0.25">
      <c r="A10" s="4" t="s">
        <v>542</v>
      </c>
      <c r="B10" s="267">
        <v>570</v>
      </c>
      <c r="C10" s="190">
        <v>2019</v>
      </c>
      <c r="D10" s="255">
        <v>0</v>
      </c>
      <c r="E10" s="267">
        <v>570</v>
      </c>
      <c r="F10" s="12"/>
    </row>
    <row r="11" spans="1:6" x14ac:dyDescent="0.25">
      <c r="A11" s="110" t="s">
        <v>527</v>
      </c>
      <c r="B11" s="267">
        <v>1236</v>
      </c>
      <c r="C11" s="191">
        <v>2019</v>
      </c>
      <c r="D11" s="256">
        <v>0</v>
      </c>
      <c r="E11" s="267">
        <v>1236</v>
      </c>
      <c r="F11" s="12"/>
    </row>
    <row r="12" spans="1:6" ht="16.5" thickBot="1" x14ac:dyDescent="0.3">
      <c r="A12" s="110" t="s">
        <v>528</v>
      </c>
      <c r="B12" s="267">
        <v>1307</v>
      </c>
      <c r="C12" s="191">
        <v>2019</v>
      </c>
      <c r="D12" s="256">
        <v>0</v>
      </c>
      <c r="E12" s="267">
        <v>1307</v>
      </c>
      <c r="F12" s="12"/>
    </row>
    <row r="13" spans="1:6" ht="16.5" hidden="1" thickBot="1" x14ac:dyDescent="0.3">
      <c r="A13" s="4"/>
      <c r="B13" s="266"/>
      <c r="C13" s="35"/>
      <c r="D13" s="255"/>
      <c r="E13" s="266"/>
      <c r="F13" s="4"/>
    </row>
    <row r="14" spans="1:6" ht="16.5" hidden="1" thickBot="1" x14ac:dyDescent="0.3">
      <c r="A14" s="4"/>
      <c r="B14" s="266"/>
      <c r="C14" s="35"/>
      <c r="D14" s="255"/>
      <c r="E14" s="266"/>
      <c r="F14" s="4"/>
    </row>
    <row r="15" spans="1:6" ht="16.5" hidden="1" thickBot="1" x14ac:dyDescent="0.3">
      <c r="A15" s="4"/>
      <c r="B15" s="266"/>
      <c r="C15" s="35"/>
      <c r="D15" s="255"/>
      <c r="E15" s="266"/>
      <c r="F15" s="4"/>
    </row>
    <row r="16" spans="1:6" ht="16.5" hidden="1" thickBot="1" x14ac:dyDescent="0.3">
      <c r="A16" s="4"/>
      <c r="B16" s="266"/>
      <c r="C16" s="35"/>
      <c r="D16" s="255"/>
      <c r="E16" s="266"/>
      <c r="F16" s="4"/>
    </row>
    <row r="17" spans="1:6" ht="16.5" hidden="1" thickBot="1" x14ac:dyDescent="0.3">
      <c r="A17" s="4"/>
      <c r="B17" s="266"/>
      <c r="C17" s="35"/>
      <c r="D17" s="255"/>
      <c r="E17" s="266"/>
      <c r="F17" s="4"/>
    </row>
    <row r="18" spans="1:6" ht="16.5" hidden="1" thickBot="1" x14ac:dyDescent="0.3">
      <c r="A18" s="4"/>
      <c r="B18" s="266"/>
      <c r="C18" s="35"/>
      <c r="D18" s="255"/>
      <c r="E18" s="266"/>
      <c r="F18" s="4"/>
    </row>
    <row r="19" spans="1:6" ht="16.5" hidden="1" thickBot="1" x14ac:dyDescent="0.3">
      <c r="A19" s="4"/>
      <c r="B19" s="266"/>
      <c r="C19" s="35"/>
      <c r="D19" s="255"/>
      <c r="E19" s="266"/>
      <c r="F19" s="4"/>
    </row>
    <row r="20" spans="1:6" ht="16.5" hidden="1" thickBot="1" x14ac:dyDescent="0.3">
      <c r="A20" s="4"/>
      <c r="B20" s="266"/>
      <c r="C20" s="35"/>
      <c r="D20" s="255"/>
      <c r="E20" s="266"/>
      <c r="F20" s="4"/>
    </row>
    <row r="21" spans="1:6" ht="16.5" hidden="1" thickBot="1" x14ac:dyDescent="0.3">
      <c r="A21" s="4"/>
      <c r="B21" s="266"/>
      <c r="C21" s="35"/>
      <c r="D21" s="255"/>
      <c r="E21" s="266"/>
      <c r="F21" s="4"/>
    </row>
    <row r="22" spans="1:6" ht="16.5" hidden="1" thickBot="1" x14ac:dyDescent="0.3">
      <c r="A22" s="4"/>
      <c r="B22" s="266"/>
      <c r="C22" s="35"/>
      <c r="D22" s="255"/>
      <c r="E22" s="266"/>
      <c r="F22" s="4"/>
    </row>
    <row r="23" spans="1:6" ht="16.5" hidden="1" thickBot="1" x14ac:dyDescent="0.3">
      <c r="A23" s="4"/>
      <c r="B23" s="266"/>
      <c r="C23" s="35"/>
      <c r="D23" s="255"/>
      <c r="E23" s="266"/>
      <c r="F23" s="4"/>
    </row>
    <row r="24" spans="1:6" ht="16.5" hidden="1" thickBot="1" x14ac:dyDescent="0.3">
      <c r="A24" s="12"/>
      <c r="B24" s="267"/>
      <c r="C24" s="40"/>
      <c r="D24" s="256"/>
      <c r="E24" s="267"/>
      <c r="F24" s="12"/>
    </row>
    <row r="25" spans="1:6" ht="16.5" thickBot="1" x14ac:dyDescent="0.3">
      <c r="A25" s="61" t="s">
        <v>214</v>
      </c>
      <c r="B25" s="268">
        <f>SUM(B7:B24)</f>
        <v>32672</v>
      </c>
      <c r="C25" s="52"/>
      <c r="D25" s="265">
        <f>SUM(D8:D24)</f>
        <v>0</v>
      </c>
      <c r="E25" s="268">
        <f>SUM(E7:E24)</f>
        <v>32672</v>
      </c>
      <c r="F25" s="55">
        <f>SUM(F8:F24)</f>
        <v>0</v>
      </c>
    </row>
  </sheetData>
  <mergeCells count="3">
    <mergeCell ref="A1:F1"/>
    <mergeCell ref="A3:F3"/>
    <mergeCell ref="E4:F4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E7" sqref="E7"/>
    </sheetView>
  </sheetViews>
  <sheetFormatPr defaultRowHeight="15.75" x14ac:dyDescent="0.25"/>
  <cols>
    <col min="1" max="1" width="6.5703125" style="15" customWidth="1"/>
    <col min="2" max="2" width="36.5703125" style="2" customWidth="1"/>
    <col min="3" max="6" width="18.85546875" style="2" customWidth="1"/>
    <col min="7" max="7" width="52.140625" style="2" customWidth="1"/>
    <col min="8" max="16384" width="9.140625" style="2"/>
  </cols>
  <sheetData>
    <row r="1" spans="1:6" x14ac:dyDescent="0.25">
      <c r="A1" s="333" t="s">
        <v>484</v>
      </c>
      <c r="B1" s="333"/>
      <c r="C1" s="333"/>
      <c r="D1" s="333"/>
      <c r="E1" s="333"/>
      <c r="F1" s="333"/>
    </row>
    <row r="3" spans="1:6" s="33" customFormat="1" ht="56.25" customHeight="1" x14ac:dyDescent="0.25">
      <c r="A3" s="362" t="s">
        <v>196</v>
      </c>
      <c r="B3" s="356"/>
      <c r="C3" s="356"/>
      <c r="D3" s="356"/>
      <c r="E3" s="356"/>
      <c r="F3" s="356"/>
    </row>
    <row r="4" spans="1:6" ht="40.5" customHeight="1" x14ac:dyDescent="0.25"/>
    <row r="5" spans="1:6" ht="16.5" thickBot="1" x14ac:dyDescent="0.3">
      <c r="F5" s="2" t="s">
        <v>2</v>
      </c>
    </row>
    <row r="6" spans="1:6" x14ac:dyDescent="0.25">
      <c r="A6" s="357" t="s">
        <v>5</v>
      </c>
      <c r="B6" s="359" t="s">
        <v>192</v>
      </c>
      <c r="C6" s="359" t="s">
        <v>193</v>
      </c>
      <c r="D6" s="359"/>
      <c r="E6" s="359"/>
      <c r="F6" s="361"/>
    </row>
    <row r="7" spans="1:6" s="33" customFormat="1" ht="32.25" thickBot="1" x14ac:dyDescent="0.3">
      <c r="A7" s="358"/>
      <c r="B7" s="360"/>
      <c r="C7" s="48" t="s">
        <v>485</v>
      </c>
      <c r="D7" s="48" t="s">
        <v>515</v>
      </c>
      <c r="E7" s="48" t="s">
        <v>567</v>
      </c>
      <c r="F7" s="49" t="s">
        <v>195</v>
      </c>
    </row>
    <row r="8" spans="1:6" s="15" customFormat="1" ht="16.5" thickBot="1" x14ac:dyDescent="0.3">
      <c r="A8" s="37" t="s">
        <v>150</v>
      </c>
      <c r="B8" s="38" t="s">
        <v>173</v>
      </c>
      <c r="C8" s="38" t="s">
        <v>151</v>
      </c>
      <c r="D8" s="38" t="s">
        <v>152</v>
      </c>
      <c r="E8" s="38" t="s">
        <v>153</v>
      </c>
      <c r="F8" s="39" t="s">
        <v>194</v>
      </c>
    </row>
    <row r="9" spans="1:6" x14ac:dyDescent="0.25">
      <c r="A9" s="36" t="s">
        <v>4</v>
      </c>
      <c r="B9" s="9"/>
      <c r="C9" s="9"/>
      <c r="D9" s="9"/>
      <c r="E9" s="9"/>
      <c r="F9" s="9"/>
    </row>
    <row r="10" spans="1:6" x14ac:dyDescent="0.25">
      <c r="A10" s="35" t="s">
        <v>6</v>
      </c>
      <c r="B10" s="4"/>
      <c r="C10" s="4"/>
      <c r="D10" s="4"/>
      <c r="E10" s="4"/>
      <c r="F10" s="4"/>
    </row>
    <row r="11" spans="1:6" x14ac:dyDescent="0.25">
      <c r="A11" s="35" t="s">
        <v>16</v>
      </c>
      <c r="B11" s="4"/>
      <c r="C11" s="4"/>
      <c r="D11" s="4"/>
      <c r="E11" s="4"/>
      <c r="F11" s="4"/>
    </row>
    <row r="12" spans="1:6" x14ac:dyDescent="0.25">
      <c r="A12" s="35" t="s">
        <v>21</v>
      </c>
      <c r="B12" s="4"/>
      <c r="C12" s="4"/>
      <c r="D12" s="4"/>
      <c r="E12" s="4"/>
      <c r="F12" s="4"/>
    </row>
    <row r="13" spans="1:6" ht="16.5" thickBot="1" x14ac:dyDescent="0.3">
      <c r="A13" s="40" t="s">
        <v>30</v>
      </c>
      <c r="B13" s="12"/>
      <c r="C13" s="12"/>
      <c r="D13" s="12"/>
      <c r="E13" s="12"/>
      <c r="F13" s="12"/>
    </row>
    <row r="14" spans="1:6" ht="16.5" thickBot="1" x14ac:dyDescent="0.3">
      <c r="A14" s="37" t="s">
        <v>53</v>
      </c>
      <c r="B14" s="10" t="s">
        <v>197</v>
      </c>
      <c r="C14" s="10"/>
      <c r="D14" s="10"/>
      <c r="E14" s="10"/>
      <c r="F14" s="11"/>
    </row>
  </sheetData>
  <mergeCells count="5">
    <mergeCell ref="A1:F1"/>
    <mergeCell ref="A6:A7"/>
    <mergeCell ref="B6:B7"/>
    <mergeCell ref="C6:F6"/>
    <mergeCell ref="A3:F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3"/>
  <sheetViews>
    <sheetView topLeftCell="A4" workbookViewId="0">
      <selection activeCell="C83" sqref="C83"/>
    </sheetView>
  </sheetViews>
  <sheetFormatPr defaultRowHeight="15.75" x14ac:dyDescent="0.25"/>
  <cols>
    <col min="1" max="1" width="6.85546875" style="14" customWidth="1"/>
    <col min="2" max="2" width="60.42578125" style="2" customWidth="1"/>
    <col min="3" max="3" width="20.85546875" style="259" bestFit="1" customWidth="1"/>
    <col min="4" max="16384" width="9.140625" style="2"/>
  </cols>
  <sheetData>
    <row r="1" spans="1:3" x14ac:dyDescent="0.25">
      <c r="A1" s="330" t="s">
        <v>449</v>
      </c>
      <c r="B1" s="330"/>
      <c r="C1" s="330"/>
    </row>
    <row r="2" spans="1:3" s="1" customFormat="1" x14ac:dyDescent="0.25">
      <c r="A2" s="331" t="s">
        <v>0</v>
      </c>
      <c r="B2" s="331"/>
      <c r="C2" s="331"/>
    </row>
    <row r="3" spans="1:3" s="1" customFormat="1" x14ac:dyDescent="0.25">
      <c r="A3" s="331" t="s">
        <v>450</v>
      </c>
      <c r="B3" s="331"/>
      <c r="C3" s="331"/>
    </row>
    <row r="4" spans="1:3" s="1" customFormat="1" x14ac:dyDescent="0.25">
      <c r="A4" s="331" t="s">
        <v>1</v>
      </c>
      <c r="B4" s="331"/>
      <c r="C4" s="331"/>
    </row>
    <row r="5" spans="1:3" s="1" customFormat="1" ht="16.5" thickBot="1" x14ac:dyDescent="0.3">
      <c r="A5" s="20" t="s">
        <v>88</v>
      </c>
      <c r="C5" s="260"/>
    </row>
    <row r="6" spans="1:3" s="3" customFormat="1" ht="16.5" thickBot="1" x14ac:dyDescent="0.3">
      <c r="A6" s="5">
        <v>1</v>
      </c>
      <c r="B6" s="6">
        <v>2</v>
      </c>
      <c r="C6" s="193">
        <v>3</v>
      </c>
    </row>
    <row r="7" spans="1:3" s="1" customFormat="1" ht="32.25" thickBot="1" x14ac:dyDescent="0.3">
      <c r="A7" s="8" t="s">
        <v>5</v>
      </c>
      <c r="B7" s="6" t="s">
        <v>3</v>
      </c>
      <c r="C7" s="247" t="s">
        <v>448</v>
      </c>
    </row>
    <row r="8" spans="1:3" s="1" customFormat="1" ht="16.5" thickBot="1" x14ac:dyDescent="0.3">
      <c r="A8" s="16" t="s">
        <v>4</v>
      </c>
      <c r="B8" s="10" t="s">
        <v>17</v>
      </c>
      <c r="C8" s="248">
        <f>SUM(C9:C14)</f>
        <v>0</v>
      </c>
    </row>
    <row r="9" spans="1:3" x14ac:dyDescent="0.25">
      <c r="A9" s="17" t="s">
        <v>7</v>
      </c>
      <c r="B9" s="9" t="s">
        <v>31</v>
      </c>
      <c r="C9" s="249"/>
    </row>
    <row r="10" spans="1:3" x14ac:dyDescent="0.25">
      <c r="A10" s="18" t="s">
        <v>8</v>
      </c>
      <c r="B10" s="4" t="s">
        <v>32</v>
      </c>
      <c r="C10" s="249"/>
    </row>
    <row r="11" spans="1:3" x14ac:dyDescent="0.25">
      <c r="A11" s="18" t="s">
        <v>9</v>
      </c>
      <c r="B11" s="4" t="s">
        <v>359</v>
      </c>
      <c r="C11" s="249"/>
    </row>
    <row r="12" spans="1:3" x14ac:dyDescent="0.25">
      <c r="A12" s="18" t="s">
        <v>10</v>
      </c>
      <c r="B12" s="4" t="s">
        <v>34</v>
      </c>
      <c r="C12" s="249"/>
    </row>
    <row r="13" spans="1:3" x14ac:dyDescent="0.25">
      <c r="A13" s="18" t="s">
        <v>11</v>
      </c>
      <c r="B13" s="4" t="s">
        <v>35</v>
      </c>
      <c r="C13" s="249"/>
    </row>
    <row r="14" spans="1:3" ht="16.5" thickBot="1" x14ac:dyDescent="0.3">
      <c r="A14" s="19" t="s">
        <v>12</v>
      </c>
      <c r="B14" s="12" t="s">
        <v>399</v>
      </c>
      <c r="C14" s="249"/>
    </row>
    <row r="15" spans="1:3" s="1" customFormat="1" ht="16.5" thickBot="1" x14ac:dyDescent="0.3">
      <c r="A15" s="16" t="s">
        <v>6</v>
      </c>
      <c r="B15" s="10" t="s">
        <v>40</v>
      </c>
      <c r="C15" s="261">
        <f>SUM(C16:C17)</f>
        <v>0</v>
      </c>
    </row>
    <row r="16" spans="1:3" x14ac:dyDescent="0.25">
      <c r="A16" s="17" t="s">
        <v>13</v>
      </c>
      <c r="B16" s="9" t="s">
        <v>37</v>
      </c>
      <c r="C16" s="249"/>
    </row>
    <row r="17" spans="1:3" x14ac:dyDescent="0.25">
      <c r="A17" s="18" t="s">
        <v>14</v>
      </c>
      <c r="B17" s="4" t="s">
        <v>38</v>
      </c>
      <c r="C17" s="249"/>
    </row>
    <row r="18" spans="1:3" ht="16.5" thickBot="1" x14ac:dyDescent="0.3">
      <c r="A18" s="19" t="s">
        <v>15</v>
      </c>
      <c r="B18" s="12" t="s">
        <v>39</v>
      </c>
      <c r="C18" s="249"/>
    </row>
    <row r="19" spans="1:3" s="1" customFormat="1" ht="16.5" thickBot="1" x14ac:dyDescent="0.3">
      <c r="A19" s="16" t="s">
        <v>16</v>
      </c>
      <c r="B19" s="10" t="s">
        <v>44</v>
      </c>
      <c r="C19" s="261">
        <f>SUM(C20:C21)</f>
        <v>0</v>
      </c>
    </row>
    <row r="20" spans="1:3" x14ac:dyDescent="0.25">
      <c r="A20" s="17" t="s">
        <v>18</v>
      </c>
      <c r="B20" s="9" t="s">
        <v>41</v>
      </c>
      <c r="C20" s="249"/>
    </row>
    <row r="21" spans="1:3" x14ac:dyDescent="0.25">
      <c r="A21" s="18" t="s">
        <v>19</v>
      </c>
      <c r="B21" s="4" t="s">
        <v>42</v>
      </c>
      <c r="C21" s="249"/>
    </row>
    <row r="22" spans="1:3" ht="16.5" thickBot="1" x14ac:dyDescent="0.3">
      <c r="A22" s="19" t="s">
        <v>20</v>
      </c>
      <c r="B22" s="12" t="s">
        <v>43</v>
      </c>
      <c r="C22" s="249"/>
    </row>
    <row r="23" spans="1:3" s="1" customFormat="1" ht="16.5" thickBot="1" x14ac:dyDescent="0.3">
      <c r="A23" s="16" t="s">
        <v>21</v>
      </c>
      <c r="B23" s="10" t="s">
        <v>22</v>
      </c>
      <c r="C23" s="261">
        <f>C24+C28+C29+C30</f>
        <v>0</v>
      </c>
    </row>
    <row r="24" spans="1:3" x14ac:dyDescent="0.25">
      <c r="A24" s="17" t="s">
        <v>23</v>
      </c>
      <c r="B24" s="9" t="s">
        <v>45</v>
      </c>
      <c r="C24" s="249">
        <f>SUM(C25:C27)</f>
        <v>0</v>
      </c>
    </row>
    <row r="25" spans="1:3" x14ac:dyDescent="0.25">
      <c r="A25" s="18" t="s">
        <v>24</v>
      </c>
      <c r="B25" s="4" t="s">
        <v>46</v>
      </c>
      <c r="C25" s="249"/>
    </row>
    <row r="26" spans="1:3" x14ac:dyDescent="0.25">
      <c r="A26" s="18" t="s">
        <v>25</v>
      </c>
      <c r="B26" s="4" t="s">
        <v>47</v>
      </c>
      <c r="C26" s="249"/>
    </row>
    <row r="27" spans="1:3" x14ac:dyDescent="0.25">
      <c r="A27" s="18" t="s">
        <v>26</v>
      </c>
      <c r="B27" s="4" t="s">
        <v>48</v>
      </c>
      <c r="C27" s="249"/>
    </row>
    <row r="28" spans="1:3" x14ac:dyDescent="0.25">
      <c r="A28" s="18" t="s">
        <v>27</v>
      </c>
      <c r="B28" s="4" t="s">
        <v>49</v>
      </c>
      <c r="C28" s="249"/>
    </row>
    <row r="29" spans="1:3" x14ac:dyDescent="0.25">
      <c r="A29" s="18" t="s">
        <v>28</v>
      </c>
      <c r="B29" s="4" t="s">
        <v>50</v>
      </c>
      <c r="C29" s="249"/>
    </row>
    <row r="30" spans="1:3" ht="16.5" thickBot="1" x14ac:dyDescent="0.3">
      <c r="A30" s="19" t="s">
        <v>29</v>
      </c>
      <c r="B30" s="12" t="s">
        <v>51</v>
      </c>
      <c r="C30" s="249"/>
    </row>
    <row r="31" spans="1:3" s="1" customFormat="1" ht="16.5" thickBot="1" x14ac:dyDescent="0.3">
      <c r="A31" s="16" t="s">
        <v>30</v>
      </c>
      <c r="B31" s="288" t="s">
        <v>52</v>
      </c>
      <c r="C31" s="263"/>
    </row>
    <row r="32" spans="1:3" s="1" customFormat="1" ht="16.5" thickBot="1" x14ac:dyDescent="0.3">
      <c r="A32" s="21" t="s">
        <v>53</v>
      </c>
      <c r="B32" s="22" t="s">
        <v>54</v>
      </c>
      <c r="C32" s="261">
        <f>'1.1.összevont'!D32-'1.3.önként'!C32-'1.4.államigazg'!C32</f>
        <v>0</v>
      </c>
    </row>
    <row r="33" spans="1:3" s="1" customFormat="1" ht="16.5" thickBot="1" x14ac:dyDescent="0.3">
      <c r="A33" s="16" t="s">
        <v>55</v>
      </c>
      <c r="B33" s="10" t="s">
        <v>162</v>
      </c>
      <c r="C33" s="261"/>
    </row>
    <row r="34" spans="1:3" s="1" customFormat="1" ht="16.5" thickBot="1" x14ac:dyDescent="0.3">
      <c r="A34" s="16" t="s">
        <v>57</v>
      </c>
      <c r="B34" s="10" t="s">
        <v>58</v>
      </c>
      <c r="C34" s="261">
        <f>'1.1.összevont'!D34-'1.3.önként'!C34-'1.4.államigazg'!C34</f>
        <v>0</v>
      </c>
    </row>
    <row r="35" spans="1:3" s="1" customFormat="1" ht="16.5" thickBot="1" x14ac:dyDescent="0.3">
      <c r="A35" s="16" t="s">
        <v>59</v>
      </c>
      <c r="B35" s="10" t="s">
        <v>138</v>
      </c>
      <c r="C35" s="261">
        <f>C8+C15+C19+C23+C31+C32+C33+C34</f>
        <v>0</v>
      </c>
    </row>
    <row r="36" spans="1:3" s="1" customFormat="1" ht="16.5" thickBot="1" x14ac:dyDescent="0.3">
      <c r="A36" s="16" t="s">
        <v>60</v>
      </c>
      <c r="B36" s="10" t="s">
        <v>61</v>
      </c>
      <c r="C36" s="261">
        <f>SUM(C37:C39)</f>
        <v>0</v>
      </c>
    </row>
    <row r="37" spans="1:3" x14ac:dyDescent="0.25">
      <c r="A37" s="17" t="s">
        <v>62</v>
      </c>
      <c r="B37" s="9" t="s">
        <v>63</v>
      </c>
      <c r="C37" s="249"/>
    </row>
    <row r="38" spans="1:3" x14ac:dyDescent="0.25">
      <c r="A38" s="18" t="s">
        <v>64</v>
      </c>
      <c r="B38" s="4" t="s">
        <v>65</v>
      </c>
      <c r="C38" s="249"/>
    </row>
    <row r="39" spans="1:3" ht="16.5" thickBot="1" x14ac:dyDescent="0.3">
      <c r="A39" s="19" t="s">
        <v>66</v>
      </c>
      <c r="B39" s="12" t="s">
        <v>67</v>
      </c>
      <c r="C39" s="249"/>
    </row>
    <row r="40" spans="1:3" s="1" customFormat="1" ht="16.5" thickBot="1" x14ac:dyDescent="0.3">
      <c r="A40" s="16" t="s">
        <v>68</v>
      </c>
      <c r="B40" s="10" t="s">
        <v>69</v>
      </c>
      <c r="C40" s="261"/>
    </row>
    <row r="41" spans="1:3" s="1" customFormat="1" ht="16.5" thickBot="1" x14ac:dyDescent="0.3">
      <c r="A41" s="16" t="s">
        <v>70</v>
      </c>
      <c r="B41" s="10" t="s">
        <v>71</v>
      </c>
      <c r="C41" s="261"/>
    </row>
    <row r="42" spans="1:3" s="1" customFormat="1" ht="16.5" thickBot="1" x14ac:dyDescent="0.3">
      <c r="A42" s="16" t="s">
        <v>72</v>
      </c>
      <c r="B42" s="10" t="s">
        <v>73</v>
      </c>
      <c r="C42" s="261"/>
    </row>
    <row r="43" spans="1:3" x14ac:dyDescent="0.25">
      <c r="A43" s="17" t="s">
        <v>74</v>
      </c>
      <c r="B43" s="9" t="s">
        <v>75</v>
      </c>
      <c r="C43" s="249"/>
    </row>
    <row r="44" spans="1:3" ht="16.5" thickBot="1" x14ac:dyDescent="0.3">
      <c r="A44" s="19" t="s">
        <v>76</v>
      </c>
      <c r="B44" s="12" t="s">
        <v>77</v>
      </c>
      <c r="C44" s="249"/>
    </row>
    <row r="45" spans="1:3" s="1" customFormat="1" ht="16.5" thickBot="1" x14ac:dyDescent="0.3">
      <c r="A45" s="16" t="s">
        <v>78</v>
      </c>
      <c r="B45" s="10" t="s">
        <v>79</v>
      </c>
      <c r="C45" s="261">
        <f>'1.1.összevont'!D45-'1.3.önként'!C45-'1.4.államigazg'!C45</f>
        <v>0</v>
      </c>
    </row>
    <row r="46" spans="1:3" s="1" customFormat="1" ht="16.5" thickBot="1" x14ac:dyDescent="0.3">
      <c r="A46" s="16" t="s">
        <v>80</v>
      </c>
      <c r="B46" s="10" t="s">
        <v>81</v>
      </c>
      <c r="C46" s="261">
        <f>'1.1.összevont'!D46-'1.3.önként'!C46-'1.4.államigazg'!C46</f>
        <v>0</v>
      </c>
    </row>
    <row r="47" spans="1:3" s="1" customFormat="1" ht="16.5" thickBot="1" x14ac:dyDescent="0.3">
      <c r="A47" s="16" t="s">
        <v>82</v>
      </c>
      <c r="B47" s="10" t="s">
        <v>83</v>
      </c>
      <c r="C47" s="261">
        <f>'1.1.összevont'!D47-'1.3.önként'!C47-'1.4.államigazg'!C47</f>
        <v>0</v>
      </c>
    </row>
    <row r="48" spans="1:3" s="1" customFormat="1" ht="16.5" thickBot="1" x14ac:dyDescent="0.3">
      <c r="A48" s="16" t="s">
        <v>84</v>
      </c>
      <c r="B48" s="10" t="s">
        <v>85</v>
      </c>
      <c r="C48" s="261">
        <f>C36+C40+C41+C42+C45+C46+C47</f>
        <v>0</v>
      </c>
    </row>
    <row r="49" spans="1:3" s="1" customFormat="1" ht="32.25" thickBot="1" x14ac:dyDescent="0.3">
      <c r="A49" s="16" t="s">
        <v>86</v>
      </c>
      <c r="B49" s="13" t="s">
        <v>87</v>
      </c>
      <c r="C49" s="262">
        <f>C35+C48</f>
        <v>0</v>
      </c>
    </row>
    <row r="51" spans="1:3" x14ac:dyDescent="0.25">
      <c r="A51" s="331" t="s">
        <v>89</v>
      </c>
      <c r="B51" s="331"/>
      <c r="C51" s="331"/>
    </row>
    <row r="52" spans="1:3" ht="16.5" thickBot="1" x14ac:dyDescent="0.3">
      <c r="A52" s="20" t="s">
        <v>90</v>
      </c>
      <c r="B52" s="1"/>
      <c r="C52" s="260"/>
    </row>
    <row r="53" spans="1:3" ht="32.25" thickBot="1" x14ac:dyDescent="0.3">
      <c r="A53" s="26" t="s">
        <v>5</v>
      </c>
      <c r="B53" s="10" t="s">
        <v>91</v>
      </c>
      <c r="C53" s="248" t="s">
        <v>448</v>
      </c>
    </row>
    <row r="54" spans="1:3" ht="16.5" thickBot="1" x14ac:dyDescent="0.3">
      <c r="A54" s="16" t="s">
        <v>4</v>
      </c>
      <c r="B54" s="10" t="s">
        <v>109</v>
      </c>
      <c r="C54" s="248">
        <f>C55+C56+C57+C58+C59+C65</f>
        <v>0</v>
      </c>
    </row>
    <row r="55" spans="1:3" x14ac:dyDescent="0.25">
      <c r="A55" s="23" t="s">
        <v>7</v>
      </c>
      <c r="B55" s="9" t="s">
        <v>92</v>
      </c>
      <c r="C55" s="254"/>
    </row>
    <row r="56" spans="1:3" x14ac:dyDescent="0.25">
      <c r="A56" s="24" t="s">
        <v>8</v>
      </c>
      <c r="B56" s="4" t="s">
        <v>93</v>
      </c>
      <c r="C56" s="254"/>
    </row>
    <row r="57" spans="1:3" x14ac:dyDescent="0.25">
      <c r="A57" s="24" t="s">
        <v>9</v>
      </c>
      <c r="B57" s="4" t="s">
        <v>94</v>
      </c>
      <c r="C57" s="254"/>
    </row>
    <row r="58" spans="1:3" x14ac:dyDescent="0.25">
      <c r="A58" s="24" t="s">
        <v>10</v>
      </c>
      <c r="B58" s="4" t="s">
        <v>95</v>
      </c>
      <c r="C58" s="254"/>
    </row>
    <row r="59" spans="1:3" x14ac:dyDescent="0.25">
      <c r="A59" s="24" t="s">
        <v>11</v>
      </c>
      <c r="B59" s="4" t="s">
        <v>96</v>
      </c>
      <c r="C59" s="254">
        <f>SUM(C60:C64)</f>
        <v>0</v>
      </c>
    </row>
    <row r="60" spans="1:3" x14ac:dyDescent="0.25">
      <c r="A60" s="24" t="s">
        <v>12</v>
      </c>
      <c r="B60" s="25" t="s">
        <v>97</v>
      </c>
      <c r="C60" s="254"/>
    </row>
    <row r="61" spans="1:3" x14ac:dyDescent="0.25">
      <c r="A61" s="24" t="s">
        <v>98</v>
      </c>
      <c r="B61" s="4" t="s">
        <v>104</v>
      </c>
      <c r="C61" s="254"/>
    </row>
    <row r="62" spans="1:3" x14ac:dyDescent="0.25">
      <c r="A62" s="24" t="s">
        <v>99</v>
      </c>
      <c r="B62" s="4" t="s">
        <v>139</v>
      </c>
      <c r="C62" s="254"/>
    </row>
    <row r="63" spans="1:3" x14ac:dyDescent="0.25">
      <c r="A63" s="24" t="s">
        <v>100</v>
      </c>
      <c r="B63" s="4" t="s">
        <v>140</v>
      </c>
      <c r="C63" s="254"/>
    </row>
    <row r="64" spans="1:3" x14ac:dyDescent="0.25">
      <c r="A64" s="24" t="s">
        <v>101</v>
      </c>
      <c r="B64" s="4" t="s">
        <v>141</v>
      </c>
      <c r="C64" s="254"/>
    </row>
    <row r="65" spans="1:3" x14ac:dyDescent="0.25">
      <c r="A65" s="24" t="s">
        <v>102</v>
      </c>
      <c r="B65" s="4" t="s">
        <v>103</v>
      </c>
      <c r="C65" s="254">
        <f>SUM(C66:C67)</f>
        <v>0</v>
      </c>
    </row>
    <row r="66" spans="1:3" x14ac:dyDescent="0.25">
      <c r="A66" s="24" t="s">
        <v>105</v>
      </c>
      <c r="B66" s="4" t="s">
        <v>106</v>
      </c>
      <c r="C66" s="254"/>
    </row>
    <row r="67" spans="1:3" ht="16.5" thickBot="1" x14ac:dyDescent="0.3">
      <c r="A67" s="27" t="s">
        <v>107</v>
      </c>
      <c r="B67" s="12" t="s">
        <v>108</v>
      </c>
      <c r="C67" s="254"/>
    </row>
    <row r="68" spans="1:3" ht="16.5" thickBot="1" x14ac:dyDescent="0.3">
      <c r="A68" s="16" t="s">
        <v>6</v>
      </c>
      <c r="B68" s="10" t="s">
        <v>122</v>
      </c>
      <c r="C68" s="261">
        <f>C69+C71+C73</f>
        <v>0</v>
      </c>
    </row>
    <row r="69" spans="1:3" x14ac:dyDescent="0.25">
      <c r="A69" s="23" t="s">
        <v>13</v>
      </c>
      <c r="B69" s="9" t="s">
        <v>110</v>
      </c>
      <c r="C69" s="254"/>
    </row>
    <row r="70" spans="1:3" x14ac:dyDescent="0.25">
      <c r="A70" s="24" t="s">
        <v>111</v>
      </c>
      <c r="B70" s="4" t="s">
        <v>112</v>
      </c>
      <c r="C70" s="254"/>
    </row>
    <row r="71" spans="1:3" x14ac:dyDescent="0.25">
      <c r="A71" s="24" t="s">
        <v>15</v>
      </c>
      <c r="B71" s="4" t="s">
        <v>113</v>
      </c>
      <c r="C71" s="254"/>
    </row>
    <row r="72" spans="1:3" x14ac:dyDescent="0.25">
      <c r="A72" s="24" t="s">
        <v>114</v>
      </c>
      <c r="B72" s="4" t="s">
        <v>115</v>
      </c>
      <c r="C72" s="254"/>
    </row>
    <row r="73" spans="1:3" x14ac:dyDescent="0.25">
      <c r="A73" s="24" t="s">
        <v>116</v>
      </c>
      <c r="B73" s="4" t="s">
        <v>117</v>
      </c>
      <c r="C73" s="254">
        <f>SUM(C74:C75)</f>
        <v>0</v>
      </c>
    </row>
    <row r="74" spans="1:3" x14ac:dyDescent="0.25">
      <c r="A74" s="24" t="s">
        <v>118</v>
      </c>
      <c r="B74" s="4" t="s">
        <v>119</v>
      </c>
      <c r="C74" s="254"/>
    </row>
    <row r="75" spans="1:3" ht="16.5" thickBot="1" x14ac:dyDescent="0.3">
      <c r="A75" s="27" t="s">
        <v>120</v>
      </c>
      <c r="B75" s="12" t="s">
        <v>121</v>
      </c>
      <c r="C75" s="254"/>
    </row>
    <row r="76" spans="1:3" ht="16.5" thickBot="1" x14ac:dyDescent="0.3">
      <c r="A76" s="16" t="s">
        <v>16</v>
      </c>
      <c r="B76" s="10" t="s">
        <v>123</v>
      </c>
      <c r="C76" s="261">
        <f>C54+C68</f>
        <v>0</v>
      </c>
    </row>
    <row r="77" spans="1:3" ht="16.5" thickBot="1" x14ac:dyDescent="0.3">
      <c r="A77" s="16" t="s">
        <v>21</v>
      </c>
      <c r="B77" s="10" t="s">
        <v>127</v>
      </c>
      <c r="C77" s="261">
        <f>SUM(C78:C80)</f>
        <v>0</v>
      </c>
    </row>
    <row r="78" spans="1:3" x14ac:dyDescent="0.25">
      <c r="A78" s="23" t="s">
        <v>23</v>
      </c>
      <c r="B78" s="9" t="s">
        <v>124</v>
      </c>
      <c r="C78" s="254"/>
    </row>
    <row r="79" spans="1:3" x14ac:dyDescent="0.25">
      <c r="A79" s="24" t="s">
        <v>27</v>
      </c>
      <c r="B79" s="4" t="s">
        <v>125</v>
      </c>
      <c r="C79" s="254"/>
    </row>
    <row r="80" spans="1:3" ht="16.5" thickBot="1" x14ac:dyDescent="0.3">
      <c r="A80" s="27" t="s">
        <v>28</v>
      </c>
      <c r="B80" s="12" t="s">
        <v>126</v>
      </c>
      <c r="C80" s="254"/>
    </row>
    <row r="81" spans="1:3" ht="16.5" thickBot="1" x14ac:dyDescent="0.3">
      <c r="A81" s="30" t="s">
        <v>30</v>
      </c>
      <c r="B81" s="31" t="s">
        <v>128</v>
      </c>
      <c r="C81" s="263"/>
    </row>
    <row r="82" spans="1:3" ht="16.5" thickBot="1" x14ac:dyDescent="0.3">
      <c r="A82" s="16" t="s">
        <v>53</v>
      </c>
      <c r="B82" s="10" t="s">
        <v>131</v>
      </c>
      <c r="C82" s="261">
        <f>C83</f>
        <v>0</v>
      </c>
    </row>
    <row r="83" spans="1:3" ht="16.5" thickBot="1" x14ac:dyDescent="0.3">
      <c r="A83" s="28" t="s">
        <v>129</v>
      </c>
      <c r="B83" s="29" t="s">
        <v>130</v>
      </c>
      <c r="C83" s="258"/>
    </row>
    <row r="84" spans="1:3" ht="16.5" thickBot="1" x14ac:dyDescent="0.3">
      <c r="A84" s="16" t="s">
        <v>55</v>
      </c>
      <c r="B84" s="10" t="s">
        <v>132</v>
      </c>
      <c r="C84" s="261"/>
    </row>
    <row r="85" spans="1:3" ht="16.5" thickBot="1" x14ac:dyDescent="0.3">
      <c r="A85" s="16" t="s">
        <v>57</v>
      </c>
      <c r="B85" s="10" t="s">
        <v>133</v>
      </c>
      <c r="C85" s="261"/>
    </row>
    <row r="86" spans="1:3" ht="16.5" thickBot="1" x14ac:dyDescent="0.3">
      <c r="A86" s="16" t="s">
        <v>134</v>
      </c>
      <c r="B86" s="10" t="s">
        <v>135</v>
      </c>
      <c r="C86" s="261"/>
    </row>
    <row r="87" spans="1:3" ht="16.5" thickBot="1" x14ac:dyDescent="0.3">
      <c r="A87" s="16" t="s">
        <v>60</v>
      </c>
      <c r="B87" s="10" t="s">
        <v>136</v>
      </c>
      <c r="C87" s="261">
        <f>C77+C81+C82+C84+C85+C86</f>
        <v>0</v>
      </c>
    </row>
    <row r="88" spans="1:3" ht="16.5" thickBot="1" x14ac:dyDescent="0.3">
      <c r="A88" s="16" t="s">
        <v>68</v>
      </c>
      <c r="B88" s="10" t="s">
        <v>137</v>
      </c>
      <c r="C88" s="261">
        <f>C76+C87</f>
        <v>0</v>
      </c>
    </row>
    <row r="90" spans="1:3" s="33" customFormat="1" ht="29.25" customHeight="1" x14ac:dyDescent="0.25">
      <c r="A90" s="329" t="s">
        <v>142</v>
      </c>
      <c r="B90" s="329"/>
      <c r="C90" s="329"/>
    </row>
    <row r="91" spans="1:3" ht="16.5" thickBot="1" x14ac:dyDescent="0.3">
      <c r="A91" s="20" t="s">
        <v>143</v>
      </c>
      <c r="B91" s="1"/>
      <c r="C91" s="246"/>
    </row>
    <row r="92" spans="1:3" ht="32.25" thickBot="1" x14ac:dyDescent="0.3">
      <c r="A92" s="16" t="s">
        <v>4</v>
      </c>
      <c r="B92" s="13" t="s">
        <v>144</v>
      </c>
      <c r="C92" s="248">
        <f>C35-C76</f>
        <v>0</v>
      </c>
    </row>
    <row r="93" spans="1:3" ht="32.25" thickBot="1" x14ac:dyDescent="0.3">
      <c r="A93" s="16" t="s">
        <v>6</v>
      </c>
      <c r="B93" s="13" t="s">
        <v>145</v>
      </c>
      <c r="C93" s="248">
        <f>C48-C87</f>
        <v>0</v>
      </c>
    </row>
  </sheetData>
  <mergeCells count="6">
    <mergeCell ref="A90:C90"/>
    <mergeCell ref="A1:C1"/>
    <mergeCell ref="A2:C2"/>
    <mergeCell ref="A3:C3"/>
    <mergeCell ref="A4:C4"/>
    <mergeCell ref="A51:C51"/>
  </mergeCells>
  <pageMargins left="0.70866141732283472" right="0.70866141732283472" top="0.74803149606299213" bottom="0.74803149606299213" header="0.31496062992125984" footer="0.31496062992125984"/>
  <pageSetup paperSize="9" scale="94" fitToHeight="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E21" sqref="E21"/>
    </sheetView>
  </sheetViews>
  <sheetFormatPr defaultRowHeight="15.75" x14ac:dyDescent="0.25"/>
  <cols>
    <col min="1" max="1" width="5.28515625" style="34" bestFit="1" customWidth="1"/>
    <col min="2" max="2" width="60.140625" style="2" customWidth="1"/>
    <col min="3" max="3" width="13.85546875" style="2" customWidth="1"/>
    <col min="4" max="16384" width="9.140625" style="2"/>
  </cols>
  <sheetData>
    <row r="1" spans="1:3" x14ac:dyDescent="0.25">
      <c r="A1" s="333" t="s">
        <v>486</v>
      </c>
      <c r="B1" s="333"/>
      <c r="C1" s="333"/>
    </row>
    <row r="3" spans="1:3" s="1" customFormat="1" ht="58.5" customHeight="1" x14ac:dyDescent="0.25">
      <c r="A3" s="363" t="s">
        <v>198</v>
      </c>
      <c r="B3" s="364"/>
      <c r="C3" s="364"/>
    </row>
    <row r="5" spans="1:3" ht="16.5" thickBot="1" x14ac:dyDescent="0.3">
      <c r="C5" s="2" t="s">
        <v>2</v>
      </c>
    </row>
    <row r="6" spans="1:3" s="1" customFormat="1" ht="48" thickBot="1" x14ac:dyDescent="0.3">
      <c r="A6" s="44" t="s">
        <v>5</v>
      </c>
      <c r="B6" s="6" t="s">
        <v>3</v>
      </c>
      <c r="C6" s="45" t="s">
        <v>456</v>
      </c>
    </row>
    <row r="7" spans="1:3" s="1" customFormat="1" ht="16.5" thickBot="1" x14ac:dyDescent="0.3">
      <c r="A7" s="56" t="s">
        <v>150</v>
      </c>
      <c r="B7" s="38" t="s">
        <v>173</v>
      </c>
      <c r="C7" s="57" t="s">
        <v>151</v>
      </c>
    </row>
    <row r="8" spans="1:3" x14ac:dyDescent="0.25">
      <c r="A8" s="36" t="s">
        <v>4</v>
      </c>
      <c r="B8" s="9" t="s">
        <v>199</v>
      </c>
      <c r="C8" s="162"/>
    </row>
    <row r="9" spans="1:3" ht="31.5" x14ac:dyDescent="0.25">
      <c r="A9" s="35" t="s">
        <v>6</v>
      </c>
      <c r="B9" s="25" t="s">
        <v>200</v>
      </c>
      <c r="C9" s="163"/>
    </row>
    <row r="10" spans="1:3" x14ac:dyDescent="0.25">
      <c r="A10" s="35" t="s">
        <v>16</v>
      </c>
      <c r="B10" s="4" t="s">
        <v>201</v>
      </c>
      <c r="C10" s="163"/>
    </row>
    <row r="11" spans="1:3" ht="31.5" x14ac:dyDescent="0.25">
      <c r="A11" s="35" t="s">
        <v>21</v>
      </c>
      <c r="B11" s="25" t="s">
        <v>205</v>
      </c>
      <c r="C11" s="163"/>
    </row>
    <row r="12" spans="1:3" x14ac:dyDescent="0.25">
      <c r="A12" s="35" t="s">
        <v>30</v>
      </c>
      <c r="B12" s="4" t="s">
        <v>202</v>
      </c>
      <c r="C12" s="163"/>
    </row>
    <row r="13" spans="1:3" ht="16.5" thickBot="1" x14ac:dyDescent="0.3">
      <c r="A13" s="40" t="s">
        <v>53</v>
      </c>
      <c r="B13" s="53" t="s">
        <v>204</v>
      </c>
      <c r="C13" s="164"/>
    </row>
    <row r="14" spans="1:3" s="1" customFormat="1" ht="16.5" thickBot="1" x14ac:dyDescent="0.3">
      <c r="A14" s="37" t="s">
        <v>55</v>
      </c>
      <c r="B14" s="10" t="s">
        <v>203</v>
      </c>
      <c r="C14" s="32">
        <f>SUM(C8:C12)</f>
        <v>0</v>
      </c>
    </row>
  </sheetData>
  <mergeCells count="2">
    <mergeCell ref="A1:C1"/>
    <mergeCell ref="A3:C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2" sqref="A2"/>
    </sheetView>
  </sheetViews>
  <sheetFormatPr defaultRowHeight="15.75" x14ac:dyDescent="0.25"/>
  <cols>
    <col min="1" max="1" width="9.140625" style="2"/>
    <col min="2" max="2" width="59" style="2" customWidth="1"/>
    <col min="3" max="3" width="13.140625" style="2" bestFit="1" customWidth="1"/>
    <col min="4" max="16384" width="9.140625" style="2"/>
  </cols>
  <sheetData>
    <row r="1" spans="1:3" x14ac:dyDescent="0.25">
      <c r="A1" s="333" t="s">
        <v>487</v>
      </c>
      <c r="B1" s="333"/>
      <c r="C1" s="333"/>
    </row>
    <row r="3" spans="1:3" ht="30.75" customHeight="1" x14ac:dyDescent="0.25">
      <c r="A3" s="363" t="s">
        <v>488</v>
      </c>
      <c r="B3" s="364"/>
      <c r="C3" s="364"/>
    </row>
    <row r="5" spans="1:3" ht="16.5" thickBot="1" x14ac:dyDescent="0.3">
      <c r="A5" s="34"/>
      <c r="C5" s="2" t="s">
        <v>2</v>
      </c>
    </row>
    <row r="6" spans="1:3" ht="48" thickBot="1" x14ac:dyDescent="0.3">
      <c r="A6" s="44" t="s">
        <v>5</v>
      </c>
      <c r="B6" s="6" t="s">
        <v>206</v>
      </c>
      <c r="C6" s="45" t="s">
        <v>207</v>
      </c>
    </row>
    <row r="7" spans="1:3" ht="16.5" thickBot="1" x14ac:dyDescent="0.3">
      <c r="A7" s="56" t="s">
        <v>150</v>
      </c>
      <c r="B7" s="38" t="s">
        <v>173</v>
      </c>
      <c r="C7" s="57" t="s">
        <v>151</v>
      </c>
    </row>
    <row r="8" spans="1:3" x14ac:dyDescent="0.25">
      <c r="A8" s="36" t="s">
        <v>4</v>
      </c>
      <c r="B8" s="9"/>
      <c r="C8" s="9"/>
    </row>
    <row r="9" spans="1:3" x14ac:dyDescent="0.25">
      <c r="A9" s="35" t="s">
        <v>6</v>
      </c>
      <c r="B9" s="25"/>
      <c r="C9" s="4"/>
    </row>
    <row r="10" spans="1:3" x14ac:dyDescent="0.25">
      <c r="A10" s="35" t="s">
        <v>16</v>
      </c>
      <c r="B10" s="4"/>
      <c r="C10" s="4"/>
    </row>
    <row r="11" spans="1:3" x14ac:dyDescent="0.25">
      <c r="A11" s="35" t="s">
        <v>21</v>
      </c>
      <c r="B11" s="25"/>
      <c r="C11" s="4"/>
    </row>
    <row r="12" spans="1:3" x14ac:dyDescent="0.25">
      <c r="A12" s="35" t="s">
        <v>30</v>
      </c>
      <c r="B12" s="4"/>
      <c r="C12" s="4"/>
    </row>
    <row r="13" spans="1:3" ht="16.5" thickBot="1" x14ac:dyDescent="0.3">
      <c r="A13" s="40" t="s">
        <v>53</v>
      </c>
      <c r="B13" s="53"/>
      <c r="C13" s="12"/>
    </row>
    <row r="14" spans="1:3" ht="42" customHeight="1" thickBot="1" x14ac:dyDescent="0.3">
      <c r="A14" s="37" t="s">
        <v>55</v>
      </c>
      <c r="B14" s="13" t="s">
        <v>208</v>
      </c>
      <c r="C14" s="11"/>
    </row>
  </sheetData>
  <mergeCells count="2">
    <mergeCell ref="A1:C1"/>
    <mergeCell ref="A3:C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30"/>
  <sheetViews>
    <sheetView view="pageBreakPreview" zoomScale="60" zoomScaleNormal="100" workbookViewId="0">
      <selection activeCell="Q50" sqref="Q50"/>
    </sheetView>
  </sheetViews>
  <sheetFormatPr defaultRowHeight="15.75" x14ac:dyDescent="0.25"/>
  <cols>
    <col min="1" max="1" width="42.28515625" style="2" customWidth="1"/>
    <col min="2" max="2" width="13.7109375" style="2" bestFit="1" customWidth="1"/>
    <col min="3" max="3" width="12.140625" style="2" bestFit="1" customWidth="1"/>
    <col min="4" max="4" width="10.5703125" style="2" customWidth="1"/>
    <col min="5" max="5" width="13.7109375" style="2" bestFit="1" customWidth="1"/>
    <col min="6" max="16384" width="9.140625" style="2"/>
  </cols>
  <sheetData>
    <row r="1" spans="1:5" x14ac:dyDescent="0.25">
      <c r="A1" s="333" t="s">
        <v>489</v>
      </c>
      <c r="B1" s="333"/>
      <c r="C1" s="333"/>
      <c r="D1" s="333"/>
      <c r="E1" s="333"/>
    </row>
    <row r="3" spans="1:5" s="47" customFormat="1" ht="51" customHeight="1" x14ac:dyDescent="0.25">
      <c r="A3" s="365" t="s">
        <v>217</v>
      </c>
      <c r="B3" s="334"/>
      <c r="C3" s="334"/>
      <c r="D3" s="334"/>
      <c r="E3" s="334"/>
    </row>
    <row r="5" spans="1:5" ht="16.5" thickBot="1" x14ac:dyDescent="0.3">
      <c r="A5" s="2" t="s">
        <v>518</v>
      </c>
    </row>
    <row r="6" spans="1:5" s="47" customFormat="1" ht="26.25" customHeight="1" thickBot="1" x14ac:dyDescent="0.3">
      <c r="A6" s="62" t="s">
        <v>218</v>
      </c>
      <c r="B6" s="6" t="s">
        <v>485</v>
      </c>
      <c r="C6" s="6" t="s">
        <v>515</v>
      </c>
      <c r="D6" s="6" t="s">
        <v>516</v>
      </c>
      <c r="E6" s="7" t="s">
        <v>214</v>
      </c>
    </row>
    <row r="7" spans="1:5" x14ac:dyDescent="0.25">
      <c r="A7" s="9" t="s">
        <v>219</v>
      </c>
      <c r="B7" s="162"/>
      <c r="C7" s="162"/>
      <c r="D7" s="162"/>
      <c r="E7" s="162">
        <f>SUM(B7:D7)</f>
        <v>0</v>
      </c>
    </row>
    <row r="8" spans="1:5" x14ac:dyDescent="0.25">
      <c r="A8" s="4" t="s">
        <v>220</v>
      </c>
      <c r="B8" s="163"/>
      <c r="C8" s="163"/>
      <c r="D8" s="163"/>
      <c r="E8" s="162">
        <f t="shared" ref="E8:E14" si="0">SUM(B8:D8)</f>
        <v>0</v>
      </c>
    </row>
    <row r="9" spans="1:5" x14ac:dyDescent="0.25">
      <c r="A9" s="4" t="s">
        <v>221</v>
      </c>
      <c r="B9" s="163">
        <v>48206528</v>
      </c>
      <c r="C9" s="163"/>
      <c r="D9" s="163"/>
      <c r="E9" s="162">
        <f t="shared" si="0"/>
        <v>48206528</v>
      </c>
    </row>
    <row r="10" spans="1:5" x14ac:dyDescent="0.25">
      <c r="A10" s="4" t="s">
        <v>222</v>
      </c>
      <c r="B10" s="163"/>
      <c r="C10" s="163"/>
      <c r="D10" s="163"/>
      <c r="E10" s="162">
        <f t="shared" si="0"/>
        <v>0</v>
      </c>
    </row>
    <row r="11" spans="1:5" x14ac:dyDescent="0.25">
      <c r="A11" s="4" t="s">
        <v>223</v>
      </c>
      <c r="B11" s="163"/>
      <c r="C11" s="163"/>
      <c r="D11" s="163"/>
      <c r="E11" s="162">
        <f t="shared" si="0"/>
        <v>0</v>
      </c>
    </row>
    <row r="12" spans="1:5" x14ac:dyDescent="0.25">
      <c r="A12" s="4" t="s">
        <v>371</v>
      </c>
      <c r="B12" s="163">
        <v>48126533</v>
      </c>
      <c r="C12" s="163"/>
      <c r="D12" s="163"/>
      <c r="E12" s="162">
        <f t="shared" si="0"/>
        <v>48126533</v>
      </c>
    </row>
    <row r="13" spans="1:5" ht="16.5" thickBot="1" x14ac:dyDescent="0.3">
      <c r="A13" s="12"/>
      <c r="B13" s="164"/>
      <c r="C13" s="164"/>
      <c r="D13" s="164"/>
      <c r="E13" s="315">
        <f t="shared" si="0"/>
        <v>0</v>
      </c>
    </row>
    <row r="14" spans="1:5" ht="16.5" thickBot="1" x14ac:dyDescent="0.3">
      <c r="A14" s="42" t="s">
        <v>224</v>
      </c>
      <c r="B14" s="313">
        <f>SUM(B7:B13)</f>
        <v>96333061</v>
      </c>
      <c r="C14" s="313">
        <f>SUM(C7:C13)</f>
        <v>0</v>
      </c>
      <c r="D14" s="314"/>
      <c r="E14" s="318">
        <f t="shared" si="0"/>
        <v>96333061</v>
      </c>
    </row>
    <row r="15" spans="1:5" ht="16.5" thickBot="1" x14ac:dyDescent="0.3"/>
    <row r="16" spans="1:5" s="46" customFormat="1" ht="26.25" customHeight="1" thickBot="1" x14ac:dyDescent="0.3">
      <c r="A16" s="62" t="s">
        <v>225</v>
      </c>
      <c r="B16" s="6" t="s">
        <v>485</v>
      </c>
      <c r="C16" s="6" t="s">
        <v>515</v>
      </c>
      <c r="D16" s="6" t="s">
        <v>516</v>
      </c>
      <c r="E16" s="7" t="s">
        <v>214</v>
      </c>
    </row>
    <row r="17" spans="1:5" x14ac:dyDescent="0.25">
      <c r="A17" s="9" t="s">
        <v>226</v>
      </c>
      <c r="B17" s="162"/>
      <c r="C17" s="162"/>
      <c r="D17" s="162"/>
      <c r="E17" s="162"/>
    </row>
    <row r="18" spans="1:5" x14ac:dyDescent="0.25">
      <c r="A18" s="4" t="s">
        <v>227</v>
      </c>
      <c r="B18" s="163">
        <f>101487429-1009650</f>
        <v>100477779</v>
      </c>
      <c r="C18" s="163"/>
      <c r="D18" s="163"/>
      <c r="E18" s="163">
        <f>SUM(B18:D18)</f>
        <v>100477779</v>
      </c>
    </row>
    <row r="19" spans="1:5" x14ac:dyDescent="0.25">
      <c r="A19" s="4" t="s">
        <v>363</v>
      </c>
      <c r="B19" s="163">
        <f>1009650-80000</f>
        <v>929650</v>
      </c>
      <c r="C19" s="163"/>
      <c r="D19" s="163"/>
      <c r="E19" s="163">
        <f>SUM(B19:D19)</f>
        <v>929650</v>
      </c>
    </row>
    <row r="20" spans="1:5" x14ac:dyDescent="0.25">
      <c r="A20" s="4" t="s">
        <v>228</v>
      </c>
      <c r="B20" s="163"/>
      <c r="C20" s="163"/>
      <c r="D20" s="163"/>
      <c r="E20" s="163"/>
    </row>
    <row r="21" spans="1:5" ht="16.5" thickBot="1" x14ac:dyDescent="0.3">
      <c r="A21" s="12" t="s">
        <v>316</v>
      </c>
      <c r="B21" s="164"/>
      <c r="C21" s="164"/>
      <c r="D21" s="164"/>
      <c r="E21" s="164"/>
    </row>
    <row r="22" spans="1:5" s="1" customFormat="1" ht="16.5" thickBot="1" x14ac:dyDescent="0.3">
      <c r="A22" s="42" t="s">
        <v>229</v>
      </c>
      <c r="B22" s="313">
        <f>SUM(B18:B21)</f>
        <v>101407429</v>
      </c>
      <c r="C22" s="313">
        <f>SUM(C18:C21)</f>
        <v>0</v>
      </c>
      <c r="D22" s="313"/>
      <c r="E22" s="32">
        <f>SUM(E18:E21)</f>
        <v>101407429</v>
      </c>
    </row>
    <row r="23" spans="1:5" s="1" customFormat="1" x14ac:dyDescent="0.25">
      <c r="A23" s="316"/>
      <c r="B23" s="317"/>
      <c r="C23" s="317"/>
      <c r="D23" s="317"/>
      <c r="E23" s="317"/>
    </row>
    <row r="24" spans="1:5" s="1" customFormat="1" x14ac:dyDescent="0.25">
      <c r="A24" s="316"/>
      <c r="B24" s="317"/>
      <c r="C24" s="317"/>
      <c r="D24" s="317"/>
      <c r="E24" s="317"/>
    </row>
    <row r="25" spans="1:5" ht="16.5" thickBot="1" x14ac:dyDescent="0.3">
      <c r="A25" s="2" t="s">
        <v>517</v>
      </c>
    </row>
    <row r="26" spans="1:5" s="312" customFormat="1" ht="26.25" customHeight="1" thickBot="1" x14ac:dyDescent="0.3">
      <c r="A26" s="62" t="s">
        <v>218</v>
      </c>
      <c r="B26" s="6" t="s">
        <v>485</v>
      </c>
      <c r="C26" s="6" t="s">
        <v>515</v>
      </c>
      <c r="D26" s="6" t="s">
        <v>516</v>
      </c>
      <c r="E26" s="7" t="s">
        <v>214</v>
      </c>
    </row>
    <row r="27" spans="1:5" x14ac:dyDescent="0.25">
      <c r="A27" s="9" t="s">
        <v>219</v>
      </c>
      <c r="B27" s="162"/>
      <c r="C27" s="162"/>
      <c r="D27" s="162"/>
      <c r="E27" s="162">
        <f>SUM(B27:D27)</f>
        <v>0</v>
      </c>
    </row>
    <row r="28" spans="1:5" x14ac:dyDescent="0.25">
      <c r="A28" s="4" t="s">
        <v>220</v>
      </c>
      <c r="B28" s="163"/>
      <c r="C28" s="163"/>
      <c r="D28" s="163"/>
      <c r="E28" s="162">
        <f t="shared" ref="E28:E34" si="1">SUM(B28:D28)</f>
        <v>0</v>
      </c>
    </row>
    <row r="29" spans="1:5" x14ac:dyDescent="0.25">
      <c r="A29" s="4" t="s">
        <v>221</v>
      </c>
      <c r="B29" s="163">
        <f>42955985-5019831</f>
        <v>37936154</v>
      </c>
      <c r="C29" s="163">
        <v>5019831</v>
      </c>
      <c r="D29" s="163"/>
      <c r="E29" s="162">
        <f t="shared" si="1"/>
        <v>42955985</v>
      </c>
    </row>
    <row r="30" spans="1:5" x14ac:dyDescent="0.25">
      <c r="A30" s="4" t="s">
        <v>222</v>
      </c>
      <c r="B30" s="163"/>
      <c r="C30" s="163"/>
      <c r="D30" s="163"/>
      <c r="E30" s="162">
        <f t="shared" si="1"/>
        <v>0</v>
      </c>
    </row>
    <row r="31" spans="1:5" x14ac:dyDescent="0.25">
      <c r="A31" s="4" t="s">
        <v>223</v>
      </c>
      <c r="B31" s="163"/>
      <c r="C31" s="163"/>
      <c r="D31" s="163"/>
      <c r="E31" s="162">
        <f t="shared" si="1"/>
        <v>0</v>
      </c>
    </row>
    <row r="32" spans="1:5" x14ac:dyDescent="0.25">
      <c r="A32" s="4" t="s">
        <v>371</v>
      </c>
      <c r="B32" s="163">
        <v>2260846</v>
      </c>
      <c r="C32" s="163"/>
      <c r="D32" s="163"/>
      <c r="E32" s="162">
        <f t="shared" si="1"/>
        <v>2260846</v>
      </c>
    </row>
    <row r="33" spans="1:5" ht="16.5" thickBot="1" x14ac:dyDescent="0.3">
      <c r="A33" s="12"/>
      <c r="B33" s="164"/>
      <c r="C33" s="164"/>
      <c r="D33" s="164"/>
      <c r="E33" s="315">
        <f t="shared" si="1"/>
        <v>0</v>
      </c>
    </row>
    <row r="34" spans="1:5" ht="16.5" thickBot="1" x14ac:dyDescent="0.3">
      <c r="A34" s="42" t="s">
        <v>224</v>
      </c>
      <c r="B34" s="313">
        <f>SUM(B27:B33)</f>
        <v>40197000</v>
      </c>
      <c r="C34" s="313">
        <f>SUM(C27:C33)</f>
        <v>5019831</v>
      </c>
      <c r="D34" s="314"/>
      <c r="E34" s="318">
        <f t="shared" si="1"/>
        <v>45216831</v>
      </c>
    </row>
    <row r="35" spans="1:5" ht="16.5" thickBot="1" x14ac:dyDescent="0.3"/>
    <row r="36" spans="1:5" s="311" customFormat="1" ht="26.25" customHeight="1" thickBot="1" x14ac:dyDescent="0.3">
      <c r="A36" s="62" t="s">
        <v>225</v>
      </c>
      <c r="B36" s="6" t="s">
        <v>485</v>
      </c>
      <c r="C36" s="6" t="s">
        <v>515</v>
      </c>
      <c r="D36" s="6" t="s">
        <v>516</v>
      </c>
      <c r="E36" s="7" t="s">
        <v>214</v>
      </c>
    </row>
    <row r="37" spans="1:5" x14ac:dyDescent="0.25">
      <c r="A37" s="9" t="s">
        <v>226</v>
      </c>
      <c r="B37" s="162"/>
      <c r="C37" s="162"/>
      <c r="D37" s="162"/>
      <c r="E37" s="162"/>
    </row>
    <row r="38" spans="1:5" x14ac:dyDescent="0.25">
      <c r="A38" s="4" t="s">
        <v>227</v>
      </c>
      <c r="B38" s="163">
        <v>39747000</v>
      </c>
      <c r="C38" s="163">
        <v>5019831</v>
      </c>
      <c r="D38" s="163"/>
      <c r="E38" s="163">
        <f>SUM(B38:D38)</f>
        <v>44766831</v>
      </c>
    </row>
    <row r="39" spans="1:5" x14ac:dyDescent="0.25">
      <c r="A39" s="4" t="s">
        <v>363</v>
      </c>
      <c r="B39" s="163">
        <v>450000</v>
      </c>
      <c r="C39" s="163"/>
      <c r="D39" s="163"/>
      <c r="E39" s="163">
        <f>SUM(B39:D39)</f>
        <v>450000</v>
      </c>
    </row>
    <row r="40" spans="1:5" x14ac:dyDescent="0.25">
      <c r="A40" s="4" t="s">
        <v>228</v>
      </c>
      <c r="B40" s="163"/>
      <c r="C40" s="163"/>
      <c r="D40" s="163"/>
      <c r="E40" s="163"/>
    </row>
    <row r="41" spans="1:5" ht="16.5" thickBot="1" x14ac:dyDescent="0.3">
      <c r="A41" s="12" t="s">
        <v>316</v>
      </c>
      <c r="B41" s="164"/>
      <c r="C41" s="164"/>
      <c r="D41" s="164"/>
      <c r="E41" s="164"/>
    </row>
    <row r="42" spans="1:5" s="1" customFormat="1" ht="16.5" thickBot="1" x14ac:dyDescent="0.3">
      <c r="A42" s="42" t="s">
        <v>229</v>
      </c>
      <c r="B42" s="313">
        <f>SUM(B38:B41)</f>
        <v>40197000</v>
      </c>
      <c r="C42" s="313">
        <f>SUM(C38:C41)</f>
        <v>5019831</v>
      </c>
      <c r="D42" s="313"/>
      <c r="E42" s="32">
        <f>SUM(E38:E41)</f>
        <v>45216831</v>
      </c>
    </row>
    <row r="43" spans="1:5" s="1" customFormat="1" x14ac:dyDescent="0.25">
      <c r="A43" s="316"/>
      <c r="B43" s="317"/>
      <c r="C43" s="317"/>
      <c r="D43" s="317"/>
      <c r="E43" s="317"/>
    </row>
    <row r="44" spans="1:5" s="1" customFormat="1" x14ac:dyDescent="0.25">
      <c r="A44" s="316"/>
      <c r="B44" s="317"/>
      <c r="C44" s="317"/>
      <c r="D44" s="317"/>
      <c r="E44" s="317"/>
    </row>
    <row r="45" spans="1:5" ht="16.5" thickBot="1" x14ac:dyDescent="0.3">
      <c r="A45" s="2" t="s">
        <v>529</v>
      </c>
    </row>
    <row r="46" spans="1:5" s="324" customFormat="1" ht="26.25" customHeight="1" thickBot="1" x14ac:dyDescent="0.3">
      <c r="A46" s="62" t="s">
        <v>218</v>
      </c>
      <c r="B46" s="6" t="s">
        <v>485</v>
      </c>
      <c r="C46" s="6" t="s">
        <v>515</v>
      </c>
      <c r="D46" s="6" t="s">
        <v>516</v>
      </c>
      <c r="E46" s="7" t="s">
        <v>214</v>
      </c>
    </row>
    <row r="47" spans="1:5" x14ac:dyDescent="0.25">
      <c r="A47" s="9" t="s">
        <v>219</v>
      </c>
      <c r="B47" s="162"/>
      <c r="C47" s="162"/>
      <c r="D47" s="162"/>
      <c r="E47" s="162">
        <f>SUM(B47:D47)</f>
        <v>0</v>
      </c>
    </row>
    <row r="48" spans="1:5" x14ac:dyDescent="0.25">
      <c r="A48" s="4" t="s">
        <v>220</v>
      </c>
      <c r="B48" s="163"/>
      <c r="C48" s="163"/>
      <c r="D48" s="163"/>
      <c r="E48" s="162">
        <f t="shared" ref="E48:E54" si="2">SUM(B48:D48)</f>
        <v>0</v>
      </c>
    </row>
    <row r="49" spans="1:5" x14ac:dyDescent="0.25">
      <c r="A49" s="4" t="s">
        <v>221</v>
      </c>
      <c r="B49" s="163"/>
      <c r="C49" s="163"/>
      <c r="D49" s="163"/>
      <c r="E49" s="162">
        <f t="shared" si="2"/>
        <v>0</v>
      </c>
    </row>
    <row r="50" spans="1:5" x14ac:dyDescent="0.25">
      <c r="A50" s="4" t="s">
        <v>222</v>
      </c>
      <c r="B50" s="163"/>
      <c r="C50" s="163"/>
      <c r="D50" s="163"/>
      <c r="E50" s="162">
        <f t="shared" si="2"/>
        <v>0</v>
      </c>
    </row>
    <row r="51" spans="1:5" x14ac:dyDescent="0.25">
      <c r="A51" s="4" t="s">
        <v>223</v>
      </c>
      <c r="B51" s="163"/>
      <c r="C51" s="163"/>
      <c r="D51" s="163"/>
      <c r="E51" s="162">
        <f t="shared" si="2"/>
        <v>0</v>
      </c>
    </row>
    <row r="52" spans="1:5" x14ac:dyDescent="0.25">
      <c r="A52" s="4" t="s">
        <v>371</v>
      </c>
      <c r="B52" s="163">
        <v>3496509</v>
      </c>
      <c r="C52" s="163"/>
      <c r="D52" s="163"/>
      <c r="E52" s="162">
        <f t="shared" si="2"/>
        <v>3496509</v>
      </c>
    </row>
    <row r="53" spans="1:5" ht="16.5" thickBot="1" x14ac:dyDescent="0.3">
      <c r="A53" s="12"/>
      <c r="B53" s="164"/>
      <c r="C53" s="164"/>
      <c r="D53" s="164"/>
      <c r="E53" s="315">
        <f t="shared" si="2"/>
        <v>0</v>
      </c>
    </row>
    <row r="54" spans="1:5" ht="16.5" thickBot="1" x14ac:dyDescent="0.3">
      <c r="A54" s="42" t="s">
        <v>224</v>
      </c>
      <c r="B54" s="313">
        <f>SUM(B47:B53)</f>
        <v>3496509</v>
      </c>
      <c r="C54" s="313">
        <f>SUM(C47:C53)</f>
        <v>0</v>
      </c>
      <c r="D54" s="314"/>
      <c r="E54" s="318">
        <f t="shared" si="2"/>
        <v>3496509</v>
      </c>
    </row>
    <row r="55" spans="1:5" ht="16.5" thickBot="1" x14ac:dyDescent="0.3"/>
    <row r="56" spans="1:5" s="323" customFormat="1" ht="26.25" customHeight="1" thickBot="1" x14ac:dyDescent="0.3">
      <c r="A56" s="62" t="s">
        <v>225</v>
      </c>
      <c r="B56" s="6" t="s">
        <v>485</v>
      </c>
      <c r="C56" s="6" t="s">
        <v>515</v>
      </c>
      <c r="D56" s="6" t="s">
        <v>516</v>
      </c>
      <c r="E56" s="7" t="s">
        <v>214</v>
      </c>
    </row>
    <row r="57" spans="1:5" x14ac:dyDescent="0.25">
      <c r="A57" s="9" t="s">
        <v>226</v>
      </c>
      <c r="B57" s="162">
        <v>275000</v>
      </c>
      <c r="C57" s="162">
        <v>275000</v>
      </c>
      <c r="D57" s="162">
        <v>549764</v>
      </c>
      <c r="E57" s="162">
        <f>SUM(B57:D57)</f>
        <v>1099764</v>
      </c>
    </row>
    <row r="58" spans="1:5" x14ac:dyDescent="0.25">
      <c r="A58" s="4" t="s">
        <v>227</v>
      </c>
      <c r="B58" s="163"/>
      <c r="C58" s="163"/>
      <c r="D58" s="163"/>
      <c r="E58" s="163">
        <f>SUM(B58:D58)</f>
        <v>0</v>
      </c>
    </row>
    <row r="59" spans="1:5" x14ac:dyDescent="0.25">
      <c r="A59" s="4" t="s">
        <v>363</v>
      </c>
      <c r="B59" s="163">
        <v>2396844</v>
      </c>
      <c r="C59" s="163"/>
      <c r="D59" s="163"/>
      <c r="E59" s="163">
        <f>SUM(B59:D59)</f>
        <v>2396844</v>
      </c>
    </row>
    <row r="60" spans="1:5" x14ac:dyDescent="0.25">
      <c r="A60" s="4" t="s">
        <v>228</v>
      </c>
      <c r="B60" s="163"/>
      <c r="C60" s="163"/>
      <c r="D60" s="163"/>
      <c r="E60" s="163"/>
    </row>
    <row r="61" spans="1:5" ht="16.5" thickBot="1" x14ac:dyDescent="0.3">
      <c r="A61" s="12" t="s">
        <v>316</v>
      </c>
      <c r="B61" s="164"/>
      <c r="C61" s="164"/>
      <c r="D61" s="164"/>
      <c r="E61" s="164"/>
    </row>
    <row r="62" spans="1:5" s="1" customFormat="1" ht="16.5" thickBot="1" x14ac:dyDescent="0.3">
      <c r="A62" s="42" t="s">
        <v>229</v>
      </c>
      <c r="B62" s="313">
        <f>SUM(B57:B61)</f>
        <v>2671844</v>
      </c>
      <c r="C62" s="313">
        <f t="shared" ref="C62" si="3">SUM(C57:C61)</f>
        <v>275000</v>
      </c>
      <c r="D62" s="313">
        <f>SUM(D57:D61)</f>
        <v>549764</v>
      </c>
      <c r="E62" s="313">
        <f>SUM(E57:E61)</f>
        <v>3496608</v>
      </c>
    </row>
    <row r="63" spans="1:5" s="1" customFormat="1" x14ac:dyDescent="0.25">
      <c r="A63" s="316"/>
      <c r="B63" s="317"/>
      <c r="C63" s="317"/>
      <c r="D63" s="317"/>
      <c r="E63" s="317"/>
    </row>
    <row r="64" spans="1:5" s="1" customFormat="1" x14ac:dyDescent="0.25">
      <c r="A64" s="316"/>
      <c r="B64" s="317"/>
      <c r="C64" s="317"/>
      <c r="D64" s="317"/>
      <c r="E64" s="317"/>
    </row>
    <row r="65" spans="1:5" s="1" customFormat="1" ht="16.5" thickBot="1" x14ac:dyDescent="0.3">
      <c r="A65" s="2" t="s">
        <v>530</v>
      </c>
      <c r="B65" s="2"/>
      <c r="C65" s="2"/>
      <c r="D65" s="2"/>
      <c r="E65" s="2"/>
    </row>
    <row r="66" spans="1:5" s="1" customFormat="1" ht="16.5" thickBot="1" x14ac:dyDescent="0.3">
      <c r="A66" s="62" t="s">
        <v>218</v>
      </c>
      <c r="B66" s="6" t="s">
        <v>485</v>
      </c>
      <c r="C66" s="6" t="s">
        <v>515</v>
      </c>
      <c r="D66" s="6" t="s">
        <v>516</v>
      </c>
      <c r="E66" s="7" t="s">
        <v>214</v>
      </c>
    </row>
    <row r="67" spans="1:5" s="1" customFormat="1" x14ac:dyDescent="0.25">
      <c r="A67" s="9" t="s">
        <v>219</v>
      </c>
      <c r="B67" s="162"/>
      <c r="C67" s="162"/>
      <c r="D67" s="162"/>
      <c r="E67" s="162">
        <f>SUM(B67:D67)</f>
        <v>0</v>
      </c>
    </row>
    <row r="68" spans="1:5" s="1" customFormat="1" x14ac:dyDescent="0.25">
      <c r="A68" s="4" t="s">
        <v>220</v>
      </c>
      <c r="B68" s="163"/>
      <c r="C68" s="163"/>
      <c r="D68" s="163"/>
      <c r="E68" s="162">
        <f t="shared" ref="E68:E74" si="4">SUM(B68:D68)</f>
        <v>0</v>
      </c>
    </row>
    <row r="69" spans="1:5" s="1" customFormat="1" x14ac:dyDescent="0.25">
      <c r="A69" s="4" t="s">
        <v>221</v>
      </c>
      <c r="B69" s="163"/>
      <c r="C69" s="163"/>
      <c r="D69" s="163"/>
      <c r="E69" s="162">
        <f t="shared" si="4"/>
        <v>0</v>
      </c>
    </row>
    <row r="70" spans="1:5" s="1" customFormat="1" x14ac:dyDescent="0.25">
      <c r="A70" s="4" t="s">
        <v>222</v>
      </c>
      <c r="B70" s="163"/>
      <c r="C70" s="163"/>
      <c r="D70" s="163"/>
      <c r="E70" s="162">
        <f t="shared" si="4"/>
        <v>0</v>
      </c>
    </row>
    <row r="71" spans="1:5" s="1" customFormat="1" x14ac:dyDescent="0.25">
      <c r="A71" s="4" t="s">
        <v>223</v>
      </c>
      <c r="B71" s="163"/>
      <c r="C71" s="163"/>
      <c r="D71" s="163"/>
      <c r="E71" s="162">
        <f t="shared" si="4"/>
        <v>0</v>
      </c>
    </row>
    <row r="72" spans="1:5" s="1" customFormat="1" x14ac:dyDescent="0.25">
      <c r="A72" s="4" t="s">
        <v>371</v>
      </c>
      <c r="B72" s="163">
        <v>203703331</v>
      </c>
      <c r="C72" s="163"/>
      <c r="D72" s="163"/>
      <c r="E72" s="162">
        <f t="shared" si="4"/>
        <v>203703331</v>
      </c>
    </row>
    <row r="73" spans="1:5" s="1" customFormat="1" ht="16.5" thickBot="1" x14ac:dyDescent="0.3">
      <c r="A73" s="12"/>
      <c r="B73" s="164"/>
      <c r="C73" s="164"/>
      <c r="D73" s="164"/>
      <c r="E73" s="315">
        <f t="shared" si="4"/>
        <v>0</v>
      </c>
    </row>
    <row r="74" spans="1:5" s="1" customFormat="1" ht="16.5" thickBot="1" x14ac:dyDescent="0.3">
      <c r="A74" s="42" t="s">
        <v>224</v>
      </c>
      <c r="B74" s="313">
        <f>SUM(B67:B73)</f>
        <v>203703331</v>
      </c>
      <c r="C74" s="313">
        <f>SUM(C67:C73)</f>
        <v>0</v>
      </c>
      <c r="D74" s="314"/>
      <c r="E74" s="318">
        <f t="shared" si="4"/>
        <v>203703331</v>
      </c>
    </row>
    <row r="75" spans="1:5" s="1" customFormat="1" ht="16.5" thickBot="1" x14ac:dyDescent="0.3">
      <c r="A75" s="2"/>
      <c r="B75" s="2"/>
      <c r="C75" s="2"/>
      <c r="D75" s="2"/>
      <c r="E75" s="2"/>
    </row>
    <row r="76" spans="1:5" s="1" customFormat="1" ht="16.5" thickBot="1" x14ac:dyDescent="0.3">
      <c r="A76" s="62" t="s">
        <v>225</v>
      </c>
      <c r="B76" s="6" t="s">
        <v>485</v>
      </c>
      <c r="C76" s="6" t="s">
        <v>515</v>
      </c>
      <c r="D76" s="6" t="s">
        <v>516</v>
      </c>
      <c r="E76" s="7" t="s">
        <v>214</v>
      </c>
    </row>
    <row r="77" spans="1:5" s="1" customFormat="1" x14ac:dyDescent="0.25">
      <c r="A77" s="9" t="s">
        <v>226</v>
      </c>
      <c r="B77" s="162"/>
      <c r="C77" s="162"/>
      <c r="D77" s="162"/>
      <c r="E77" s="162">
        <f>SUM(B77:D77)</f>
        <v>0</v>
      </c>
    </row>
    <row r="78" spans="1:5" s="1" customFormat="1" x14ac:dyDescent="0.25">
      <c r="A78" s="4" t="s">
        <v>227</v>
      </c>
      <c r="B78" s="163">
        <v>186265100</v>
      </c>
      <c r="C78" s="163"/>
      <c r="D78" s="163"/>
      <c r="E78" s="163">
        <f>SUM(B78:D78)</f>
        <v>186265100</v>
      </c>
    </row>
    <row r="79" spans="1:5" s="1" customFormat="1" x14ac:dyDescent="0.25">
      <c r="A79" s="4" t="s">
        <v>363</v>
      </c>
      <c r="B79" s="163">
        <v>17438231</v>
      </c>
      <c r="C79" s="163"/>
      <c r="D79" s="163"/>
      <c r="E79" s="163">
        <f>SUM(B79:D79)</f>
        <v>17438231</v>
      </c>
    </row>
    <row r="80" spans="1:5" s="1" customFormat="1" x14ac:dyDescent="0.25">
      <c r="A80" s="4" t="s">
        <v>228</v>
      </c>
      <c r="B80" s="163"/>
      <c r="C80" s="163"/>
      <c r="D80" s="163"/>
      <c r="E80" s="163"/>
    </row>
    <row r="81" spans="1:5" s="1" customFormat="1" ht="16.5" thickBot="1" x14ac:dyDescent="0.3">
      <c r="A81" s="12" t="s">
        <v>316</v>
      </c>
      <c r="B81" s="164"/>
      <c r="C81" s="164"/>
      <c r="D81" s="164"/>
      <c r="E81" s="164"/>
    </row>
    <row r="82" spans="1:5" s="1" customFormat="1" ht="16.5" thickBot="1" x14ac:dyDescent="0.3">
      <c r="A82" s="42" t="s">
        <v>229</v>
      </c>
      <c r="B82" s="313">
        <f>SUM(B77:B81)</f>
        <v>203703331</v>
      </c>
      <c r="C82" s="313">
        <f t="shared" ref="C82" si="5">SUM(C77:C81)</f>
        <v>0</v>
      </c>
      <c r="D82" s="313">
        <f>SUM(D77:D81)</f>
        <v>0</v>
      </c>
      <c r="E82" s="313">
        <f>SUM(E77:E81)</f>
        <v>203703331</v>
      </c>
    </row>
    <row r="83" spans="1:5" s="1" customFormat="1" x14ac:dyDescent="0.25">
      <c r="A83" s="316"/>
      <c r="B83" s="317"/>
      <c r="C83" s="317"/>
      <c r="D83" s="317"/>
      <c r="E83" s="317"/>
    </row>
    <row r="84" spans="1:5" s="1" customFormat="1" x14ac:dyDescent="0.25">
      <c r="A84" s="316"/>
      <c r="B84" s="317"/>
      <c r="C84" s="317"/>
      <c r="D84" s="317"/>
      <c r="E84" s="317"/>
    </row>
    <row r="85" spans="1:5" s="1" customFormat="1" ht="16.5" thickBot="1" x14ac:dyDescent="0.3">
      <c r="A85" s="2" t="s">
        <v>531</v>
      </c>
      <c r="B85" s="2"/>
      <c r="C85" s="2"/>
      <c r="D85" s="2"/>
      <c r="E85" s="2"/>
    </row>
    <row r="86" spans="1:5" s="1" customFormat="1" ht="16.5" thickBot="1" x14ac:dyDescent="0.3">
      <c r="A86" s="62" t="s">
        <v>218</v>
      </c>
      <c r="B86" s="6" t="s">
        <v>485</v>
      </c>
      <c r="C86" s="6" t="s">
        <v>515</v>
      </c>
      <c r="D86" s="6" t="s">
        <v>516</v>
      </c>
      <c r="E86" s="7" t="s">
        <v>214</v>
      </c>
    </row>
    <row r="87" spans="1:5" s="1" customFormat="1" x14ac:dyDescent="0.25">
      <c r="A87" s="9" t="s">
        <v>219</v>
      </c>
      <c r="B87" s="162"/>
      <c r="C87" s="162"/>
      <c r="D87" s="162"/>
      <c r="E87" s="162">
        <f>SUM(B87:D87)</f>
        <v>0</v>
      </c>
    </row>
    <row r="88" spans="1:5" s="1" customFormat="1" x14ac:dyDescent="0.25">
      <c r="A88" s="4" t="s">
        <v>220</v>
      </c>
      <c r="B88" s="163"/>
      <c r="C88" s="163"/>
      <c r="D88" s="163"/>
      <c r="E88" s="162">
        <f t="shared" ref="E88:E94" si="6">SUM(B88:D88)</f>
        <v>0</v>
      </c>
    </row>
    <row r="89" spans="1:5" s="1" customFormat="1" x14ac:dyDescent="0.25">
      <c r="A89" s="4" t="s">
        <v>221</v>
      </c>
      <c r="B89" s="163"/>
      <c r="C89" s="163"/>
      <c r="D89" s="163"/>
      <c r="E89" s="162">
        <f t="shared" si="6"/>
        <v>0</v>
      </c>
    </row>
    <row r="90" spans="1:5" s="1" customFormat="1" x14ac:dyDescent="0.25">
      <c r="A90" s="4" t="s">
        <v>222</v>
      </c>
      <c r="B90" s="163"/>
      <c r="C90" s="163"/>
      <c r="D90" s="163"/>
      <c r="E90" s="162">
        <f t="shared" si="6"/>
        <v>0</v>
      </c>
    </row>
    <row r="91" spans="1:5" s="1" customFormat="1" x14ac:dyDescent="0.25">
      <c r="A91" s="4" t="s">
        <v>223</v>
      </c>
      <c r="B91" s="163"/>
      <c r="C91" s="163"/>
      <c r="D91" s="163"/>
      <c r="E91" s="162">
        <f t="shared" si="6"/>
        <v>0</v>
      </c>
    </row>
    <row r="92" spans="1:5" s="1" customFormat="1" x14ac:dyDescent="0.25">
      <c r="A92" s="4" t="s">
        <v>371</v>
      </c>
      <c r="B92" s="163">
        <v>35359459</v>
      </c>
      <c r="C92" s="163"/>
      <c r="D92" s="163"/>
      <c r="E92" s="162">
        <f t="shared" si="6"/>
        <v>35359459</v>
      </c>
    </row>
    <row r="93" spans="1:5" s="1" customFormat="1" ht="16.5" thickBot="1" x14ac:dyDescent="0.3">
      <c r="A93" s="12"/>
      <c r="B93" s="164"/>
      <c r="C93" s="164"/>
      <c r="D93" s="164"/>
      <c r="E93" s="315">
        <f t="shared" si="6"/>
        <v>0</v>
      </c>
    </row>
    <row r="94" spans="1:5" s="1" customFormat="1" ht="16.5" thickBot="1" x14ac:dyDescent="0.3">
      <c r="A94" s="42" t="s">
        <v>224</v>
      </c>
      <c r="B94" s="313">
        <f>SUM(B87:B93)</f>
        <v>35359459</v>
      </c>
      <c r="C94" s="313">
        <f>SUM(C87:C93)</f>
        <v>0</v>
      </c>
      <c r="D94" s="314"/>
      <c r="E94" s="318">
        <f t="shared" si="6"/>
        <v>35359459</v>
      </c>
    </row>
    <row r="95" spans="1:5" s="1" customFormat="1" ht="16.5" thickBot="1" x14ac:dyDescent="0.3">
      <c r="A95" s="2"/>
      <c r="B95" s="2"/>
      <c r="C95" s="2"/>
      <c r="D95" s="2"/>
      <c r="E95" s="2"/>
    </row>
    <row r="96" spans="1:5" s="1" customFormat="1" ht="16.5" thickBot="1" x14ac:dyDescent="0.3">
      <c r="A96" s="62" t="s">
        <v>225</v>
      </c>
      <c r="B96" s="6" t="s">
        <v>485</v>
      </c>
      <c r="C96" s="6" t="s">
        <v>515</v>
      </c>
      <c r="D96" s="6" t="s">
        <v>516</v>
      </c>
      <c r="E96" s="7" t="s">
        <v>214</v>
      </c>
    </row>
    <row r="97" spans="1:5" s="1" customFormat="1" x14ac:dyDescent="0.25">
      <c r="A97" s="9" t="s">
        <v>226</v>
      </c>
      <c r="B97" s="162"/>
      <c r="C97" s="162"/>
      <c r="D97" s="162"/>
      <c r="E97" s="162">
        <f>SUM(B97:D97)</f>
        <v>0</v>
      </c>
    </row>
    <row r="98" spans="1:5" s="1" customFormat="1" x14ac:dyDescent="0.25">
      <c r="A98" s="4" t="s">
        <v>227</v>
      </c>
      <c r="B98" s="163">
        <v>35359459</v>
      </c>
      <c r="C98" s="163"/>
      <c r="D98" s="163"/>
      <c r="E98" s="163">
        <f>SUM(B98:D98)</f>
        <v>35359459</v>
      </c>
    </row>
    <row r="99" spans="1:5" s="1" customFormat="1" x14ac:dyDescent="0.25">
      <c r="A99" s="4" t="s">
        <v>363</v>
      </c>
      <c r="B99" s="163"/>
      <c r="C99" s="163"/>
      <c r="D99" s="163"/>
      <c r="E99" s="163">
        <f>SUM(B99:D99)</f>
        <v>0</v>
      </c>
    </row>
    <row r="100" spans="1:5" s="1" customFormat="1" x14ac:dyDescent="0.25">
      <c r="A100" s="4" t="s">
        <v>228</v>
      </c>
      <c r="B100" s="163"/>
      <c r="C100" s="163"/>
      <c r="D100" s="163"/>
      <c r="E100" s="163"/>
    </row>
    <row r="101" spans="1:5" s="1" customFormat="1" ht="16.5" thickBot="1" x14ac:dyDescent="0.3">
      <c r="A101" s="12" t="s">
        <v>316</v>
      </c>
      <c r="B101" s="164"/>
      <c r="C101" s="164"/>
      <c r="D101" s="164"/>
      <c r="E101" s="164"/>
    </row>
    <row r="102" spans="1:5" s="1" customFormat="1" ht="16.5" thickBot="1" x14ac:dyDescent="0.3">
      <c r="A102" s="42" t="s">
        <v>229</v>
      </c>
      <c r="B102" s="313">
        <f>SUM(B97:B101)</f>
        <v>35359459</v>
      </c>
      <c r="C102" s="313">
        <f t="shared" ref="C102" si="7">SUM(C97:C101)</f>
        <v>0</v>
      </c>
      <c r="D102" s="313">
        <f>SUM(D97:D101)</f>
        <v>0</v>
      </c>
      <c r="E102" s="313">
        <f>SUM(E97:E101)</f>
        <v>35359459</v>
      </c>
    </row>
    <row r="103" spans="1:5" s="1" customFormat="1" x14ac:dyDescent="0.25">
      <c r="A103" s="316"/>
      <c r="B103" s="317"/>
      <c r="C103" s="317"/>
      <c r="D103" s="317"/>
      <c r="E103" s="317"/>
    </row>
    <row r="104" spans="1:5" s="1" customFormat="1" x14ac:dyDescent="0.25">
      <c r="A104" s="316"/>
      <c r="B104" s="317"/>
      <c r="C104" s="317"/>
      <c r="D104" s="317"/>
      <c r="E104" s="317"/>
    </row>
    <row r="105" spans="1:5" s="1" customFormat="1" ht="16.5" thickBot="1" x14ac:dyDescent="0.3">
      <c r="A105" s="2" t="s">
        <v>533</v>
      </c>
      <c r="B105" s="2"/>
      <c r="C105" s="2"/>
      <c r="D105" s="2"/>
      <c r="E105" s="2"/>
    </row>
    <row r="106" spans="1:5" s="1" customFormat="1" ht="16.5" thickBot="1" x14ac:dyDescent="0.3">
      <c r="A106" s="62" t="s">
        <v>218</v>
      </c>
      <c r="B106" s="6" t="s">
        <v>485</v>
      </c>
      <c r="C106" s="6" t="s">
        <v>515</v>
      </c>
      <c r="D106" s="6" t="s">
        <v>516</v>
      </c>
      <c r="E106" s="7" t="s">
        <v>214</v>
      </c>
    </row>
    <row r="107" spans="1:5" s="1" customFormat="1" x14ac:dyDescent="0.25">
      <c r="A107" s="9" t="s">
        <v>219</v>
      </c>
      <c r="B107" s="162"/>
      <c r="C107" s="162"/>
      <c r="D107" s="162"/>
      <c r="E107" s="162">
        <f>SUM(B107:D107)</f>
        <v>0</v>
      </c>
    </row>
    <row r="108" spans="1:5" s="1" customFormat="1" x14ac:dyDescent="0.25">
      <c r="A108" s="4" t="s">
        <v>220</v>
      </c>
      <c r="B108" s="163"/>
      <c r="C108" s="163"/>
      <c r="D108" s="163"/>
      <c r="E108" s="162">
        <f t="shared" ref="E108:E114" si="8">SUM(B108:D108)</f>
        <v>0</v>
      </c>
    </row>
    <row r="109" spans="1:5" s="1" customFormat="1" x14ac:dyDescent="0.25">
      <c r="A109" s="4" t="s">
        <v>221</v>
      </c>
      <c r="B109" s="163"/>
      <c r="C109" s="163"/>
      <c r="D109" s="163"/>
      <c r="E109" s="162">
        <f t="shared" si="8"/>
        <v>0</v>
      </c>
    </row>
    <row r="110" spans="1:5" s="1" customFormat="1" x14ac:dyDescent="0.25">
      <c r="A110" s="4" t="s">
        <v>222</v>
      </c>
      <c r="B110" s="163"/>
      <c r="C110" s="163"/>
      <c r="D110" s="163"/>
      <c r="E110" s="162">
        <f t="shared" si="8"/>
        <v>0</v>
      </c>
    </row>
    <row r="111" spans="1:5" s="1" customFormat="1" x14ac:dyDescent="0.25">
      <c r="A111" s="4" t="s">
        <v>223</v>
      </c>
      <c r="B111" s="163"/>
      <c r="C111" s="163"/>
      <c r="D111" s="163"/>
      <c r="E111" s="162">
        <f t="shared" si="8"/>
        <v>0</v>
      </c>
    </row>
    <row r="112" spans="1:5" s="1" customFormat="1" x14ac:dyDescent="0.25">
      <c r="A112" s="4" t="s">
        <v>371</v>
      </c>
      <c r="B112" s="163">
        <v>170755818</v>
      </c>
      <c r="C112" s="163"/>
      <c r="D112" s="163"/>
      <c r="E112" s="162">
        <f t="shared" si="8"/>
        <v>170755818</v>
      </c>
    </row>
    <row r="113" spans="1:5" s="1" customFormat="1" ht="16.5" thickBot="1" x14ac:dyDescent="0.3">
      <c r="A113" s="12"/>
      <c r="B113" s="164"/>
      <c r="C113" s="164"/>
      <c r="D113" s="164"/>
      <c r="E113" s="315">
        <f t="shared" si="8"/>
        <v>0</v>
      </c>
    </row>
    <row r="114" spans="1:5" s="1" customFormat="1" ht="16.5" thickBot="1" x14ac:dyDescent="0.3">
      <c r="A114" s="42" t="s">
        <v>224</v>
      </c>
      <c r="B114" s="313">
        <f>SUM(B107:B113)</f>
        <v>170755818</v>
      </c>
      <c r="C114" s="313">
        <f>SUM(C107:C113)</f>
        <v>0</v>
      </c>
      <c r="D114" s="314"/>
      <c r="E114" s="318">
        <f t="shared" si="8"/>
        <v>170755818</v>
      </c>
    </row>
    <row r="115" spans="1:5" s="1" customFormat="1" ht="16.5" thickBot="1" x14ac:dyDescent="0.3">
      <c r="A115" s="2"/>
      <c r="B115" s="2"/>
      <c r="C115" s="2"/>
      <c r="D115" s="2"/>
      <c r="E115" s="2"/>
    </row>
    <row r="116" spans="1:5" s="1" customFormat="1" ht="16.5" thickBot="1" x14ac:dyDescent="0.3">
      <c r="A116" s="62" t="s">
        <v>225</v>
      </c>
      <c r="B116" s="6" t="s">
        <v>485</v>
      </c>
      <c r="C116" s="6" t="s">
        <v>515</v>
      </c>
      <c r="D116" s="6" t="s">
        <v>516</v>
      </c>
      <c r="E116" s="7" t="s">
        <v>214</v>
      </c>
    </row>
    <row r="117" spans="1:5" s="1" customFormat="1" x14ac:dyDescent="0.25">
      <c r="A117" s="9" t="s">
        <v>226</v>
      </c>
      <c r="B117" s="162"/>
      <c r="C117" s="162"/>
      <c r="D117" s="162"/>
      <c r="E117" s="162">
        <f>SUM(B117:D117)</f>
        <v>0</v>
      </c>
    </row>
    <row r="118" spans="1:5" s="1" customFormat="1" x14ac:dyDescent="0.25">
      <c r="A118" s="4" t="s">
        <v>227</v>
      </c>
      <c r="B118" s="163">
        <v>158900438</v>
      </c>
      <c r="C118" s="163"/>
      <c r="D118" s="163"/>
      <c r="E118" s="163">
        <f>SUM(B118:D118)</f>
        <v>158900438</v>
      </c>
    </row>
    <row r="119" spans="1:5" s="1" customFormat="1" x14ac:dyDescent="0.25">
      <c r="A119" s="4" t="s">
        <v>363</v>
      </c>
      <c r="B119" s="163">
        <v>11855380</v>
      </c>
      <c r="C119" s="163"/>
      <c r="D119" s="163"/>
      <c r="E119" s="163">
        <f>SUM(B119:D119)</f>
        <v>11855380</v>
      </c>
    </row>
    <row r="120" spans="1:5" s="1" customFormat="1" x14ac:dyDescent="0.25">
      <c r="A120" s="4" t="s">
        <v>228</v>
      </c>
      <c r="B120" s="163"/>
      <c r="C120" s="163"/>
      <c r="D120" s="163"/>
      <c r="E120" s="163"/>
    </row>
    <row r="121" spans="1:5" s="1" customFormat="1" ht="16.5" thickBot="1" x14ac:dyDescent="0.3">
      <c r="A121" s="12" t="s">
        <v>316</v>
      </c>
      <c r="B121" s="164"/>
      <c r="C121" s="164"/>
      <c r="D121" s="164"/>
      <c r="E121" s="164"/>
    </row>
    <row r="122" spans="1:5" s="1" customFormat="1" ht="16.5" thickBot="1" x14ac:dyDescent="0.3">
      <c r="A122" s="42" t="s">
        <v>229</v>
      </c>
      <c r="B122" s="313">
        <f>SUM(B117:B121)</f>
        <v>170755818</v>
      </c>
      <c r="C122" s="313">
        <f t="shared" ref="C122" si="9">SUM(C117:C121)</f>
        <v>0</v>
      </c>
      <c r="D122" s="313">
        <f>SUM(D117:D121)</f>
        <v>0</v>
      </c>
      <c r="E122" s="313">
        <f>SUM(E117:E121)</f>
        <v>170755818</v>
      </c>
    </row>
    <row r="123" spans="1:5" s="1" customFormat="1" x14ac:dyDescent="0.25">
      <c r="A123" s="316"/>
      <c r="B123" s="317"/>
      <c r="C123" s="317"/>
      <c r="D123" s="317"/>
      <c r="E123" s="317"/>
    </row>
    <row r="124" spans="1:5" s="1" customFormat="1" x14ac:dyDescent="0.25">
      <c r="A124" s="316"/>
      <c r="B124" s="317"/>
      <c r="C124" s="317"/>
      <c r="D124" s="317"/>
      <c r="E124" s="317"/>
    </row>
    <row r="125" spans="1:5" s="1" customFormat="1" ht="16.5" thickBot="1" x14ac:dyDescent="0.3">
      <c r="A125" s="2" t="s">
        <v>534</v>
      </c>
      <c r="B125" s="2"/>
      <c r="C125" s="2"/>
      <c r="D125" s="2"/>
      <c r="E125" s="2"/>
    </row>
    <row r="126" spans="1:5" s="1" customFormat="1" ht="16.5" thickBot="1" x14ac:dyDescent="0.3">
      <c r="A126" s="62" t="s">
        <v>218</v>
      </c>
      <c r="B126" s="6" t="s">
        <v>485</v>
      </c>
      <c r="C126" s="6" t="s">
        <v>515</v>
      </c>
      <c r="D126" s="6" t="s">
        <v>516</v>
      </c>
      <c r="E126" s="7" t="s">
        <v>214</v>
      </c>
    </row>
    <row r="127" spans="1:5" s="1" customFormat="1" x14ac:dyDescent="0.25">
      <c r="A127" s="9" t="s">
        <v>219</v>
      </c>
      <c r="B127" s="162"/>
      <c r="C127" s="162"/>
      <c r="D127" s="162"/>
      <c r="E127" s="162">
        <f>SUM(B127:D127)</f>
        <v>0</v>
      </c>
    </row>
    <row r="128" spans="1:5" s="1" customFormat="1" x14ac:dyDescent="0.25">
      <c r="A128" s="4" t="s">
        <v>220</v>
      </c>
      <c r="B128" s="163"/>
      <c r="C128" s="163"/>
      <c r="D128" s="163"/>
      <c r="E128" s="162">
        <f t="shared" ref="E128:E134" si="10">SUM(B128:D128)</f>
        <v>0</v>
      </c>
    </row>
    <row r="129" spans="1:5" s="1" customFormat="1" x14ac:dyDescent="0.25">
      <c r="A129" s="4" t="s">
        <v>221</v>
      </c>
      <c r="B129" s="163"/>
      <c r="C129" s="163"/>
      <c r="D129" s="163"/>
      <c r="E129" s="162">
        <f t="shared" si="10"/>
        <v>0</v>
      </c>
    </row>
    <row r="130" spans="1:5" s="1" customFormat="1" x14ac:dyDescent="0.25">
      <c r="A130" s="4" t="s">
        <v>222</v>
      </c>
      <c r="B130" s="163"/>
      <c r="C130" s="163"/>
      <c r="D130" s="163"/>
      <c r="E130" s="162">
        <f t="shared" si="10"/>
        <v>0</v>
      </c>
    </row>
    <row r="131" spans="1:5" s="1" customFormat="1" x14ac:dyDescent="0.25">
      <c r="A131" s="4" t="s">
        <v>223</v>
      </c>
      <c r="B131" s="163"/>
      <c r="C131" s="163"/>
      <c r="D131" s="163"/>
      <c r="E131" s="162">
        <f t="shared" si="10"/>
        <v>0</v>
      </c>
    </row>
    <row r="132" spans="1:5" s="1" customFormat="1" x14ac:dyDescent="0.25">
      <c r="A132" s="4" t="s">
        <v>371</v>
      </c>
      <c r="B132" s="163">
        <v>42793488</v>
      </c>
      <c r="C132" s="163"/>
      <c r="D132" s="163"/>
      <c r="E132" s="162">
        <f t="shared" si="10"/>
        <v>42793488</v>
      </c>
    </row>
    <row r="133" spans="1:5" s="1" customFormat="1" ht="16.5" thickBot="1" x14ac:dyDescent="0.3">
      <c r="A133" s="12"/>
      <c r="B133" s="164"/>
      <c r="C133" s="164"/>
      <c r="D133" s="164"/>
      <c r="E133" s="315">
        <f t="shared" si="10"/>
        <v>0</v>
      </c>
    </row>
    <row r="134" spans="1:5" s="1" customFormat="1" ht="16.5" thickBot="1" x14ac:dyDescent="0.3">
      <c r="A134" s="42" t="s">
        <v>224</v>
      </c>
      <c r="B134" s="313">
        <f>SUM(B127:B133)</f>
        <v>42793488</v>
      </c>
      <c r="C134" s="313">
        <f>SUM(C127:C133)</f>
        <v>0</v>
      </c>
      <c r="D134" s="314"/>
      <c r="E134" s="318">
        <f t="shared" si="10"/>
        <v>42793488</v>
      </c>
    </row>
    <row r="135" spans="1:5" s="1" customFormat="1" ht="16.5" thickBot="1" x14ac:dyDescent="0.3">
      <c r="A135" s="2"/>
      <c r="B135" s="2"/>
      <c r="C135" s="2"/>
      <c r="D135" s="2"/>
      <c r="E135" s="2"/>
    </row>
    <row r="136" spans="1:5" s="1" customFormat="1" ht="16.5" thickBot="1" x14ac:dyDescent="0.3">
      <c r="A136" s="62" t="s">
        <v>225</v>
      </c>
      <c r="B136" s="6" t="s">
        <v>485</v>
      </c>
      <c r="C136" s="6" t="s">
        <v>515</v>
      </c>
      <c r="D136" s="6" t="s">
        <v>516</v>
      </c>
      <c r="E136" s="7" t="s">
        <v>214</v>
      </c>
    </row>
    <row r="137" spans="1:5" s="1" customFormat="1" x14ac:dyDescent="0.25">
      <c r="A137" s="9" t="s">
        <v>226</v>
      </c>
      <c r="B137" s="162"/>
      <c r="C137" s="162"/>
      <c r="D137" s="162"/>
      <c r="E137" s="162">
        <f>SUM(B137:D137)</f>
        <v>0</v>
      </c>
    </row>
    <row r="138" spans="1:5" s="1" customFormat="1" x14ac:dyDescent="0.25">
      <c r="A138" s="4" t="s">
        <v>227</v>
      </c>
      <c r="B138" s="163">
        <v>42570488</v>
      </c>
      <c r="C138" s="163"/>
      <c r="D138" s="163"/>
      <c r="E138" s="163">
        <f>SUM(B138:D138)</f>
        <v>42570488</v>
      </c>
    </row>
    <row r="139" spans="1:5" s="1" customFormat="1" x14ac:dyDescent="0.25">
      <c r="A139" s="4" t="s">
        <v>363</v>
      </c>
      <c r="B139" s="163">
        <v>223000</v>
      </c>
      <c r="C139" s="163"/>
      <c r="D139" s="163"/>
      <c r="E139" s="163">
        <f>SUM(B139:D139)</f>
        <v>223000</v>
      </c>
    </row>
    <row r="140" spans="1:5" s="1" customFormat="1" x14ac:dyDescent="0.25">
      <c r="A140" s="4" t="s">
        <v>228</v>
      </c>
      <c r="B140" s="163"/>
      <c r="C140" s="163"/>
      <c r="D140" s="163"/>
      <c r="E140" s="163"/>
    </row>
    <row r="141" spans="1:5" s="1" customFormat="1" ht="16.5" thickBot="1" x14ac:dyDescent="0.3">
      <c r="A141" s="12" t="s">
        <v>316</v>
      </c>
      <c r="B141" s="164"/>
      <c r="C141" s="164"/>
      <c r="D141" s="164"/>
      <c r="E141" s="164"/>
    </row>
    <row r="142" spans="1:5" s="1" customFormat="1" ht="16.5" thickBot="1" x14ac:dyDescent="0.3">
      <c r="A142" s="42" t="s">
        <v>229</v>
      </c>
      <c r="B142" s="313">
        <f>SUM(B137:B141)</f>
        <v>42793488</v>
      </c>
      <c r="C142" s="313">
        <f t="shared" ref="C142" si="11">SUM(C137:C141)</f>
        <v>0</v>
      </c>
      <c r="D142" s="313">
        <f>SUM(D137:D141)</f>
        <v>0</v>
      </c>
      <c r="E142" s="313">
        <f>SUM(E137:E141)</f>
        <v>42793488</v>
      </c>
    </row>
    <row r="143" spans="1:5" s="1" customFormat="1" x14ac:dyDescent="0.25">
      <c r="A143" s="316"/>
      <c r="B143" s="317"/>
      <c r="C143" s="317"/>
      <c r="D143" s="317"/>
      <c r="E143" s="317"/>
    </row>
    <row r="144" spans="1:5" s="1" customFormat="1" x14ac:dyDescent="0.25">
      <c r="A144" s="316"/>
      <c r="B144" s="317"/>
      <c r="C144" s="317"/>
      <c r="D144" s="317"/>
      <c r="E144" s="317"/>
    </row>
    <row r="145" spans="1:5" s="1" customFormat="1" ht="16.5" thickBot="1" x14ac:dyDescent="0.3">
      <c r="A145" s="2" t="s">
        <v>535</v>
      </c>
      <c r="B145" s="2"/>
      <c r="C145" s="2"/>
      <c r="D145" s="2"/>
      <c r="E145" s="2"/>
    </row>
    <row r="146" spans="1:5" s="1" customFormat="1" ht="16.5" thickBot="1" x14ac:dyDescent="0.3">
      <c r="A146" s="62" t="s">
        <v>218</v>
      </c>
      <c r="B146" s="6" t="s">
        <v>485</v>
      </c>
      <c r="C146" s="6" t="s">
        <v>515</v>
      </c>
      <c r="D146" s="6" t="s">
        <v>516</v>
      </c>
      <c r="E146" s="7" t="s">
        <v>214</v>
      </c>
    </row>
    <row r="147" spans="1:5" s="1" customFormat="1" x14ac:dyDescent="0.25">
      <c r="A147" s="9" t="s">
        <v>219</v>
      </c>
      <c r="B147" s="162"/>
      <c r="C147" s="162"/>
      <c r="D147" s="162"/>
      <c r="E147" s="162">
        <f>SUM(B147:D147)</f>
        <v>0</v>
      </c>
    </row>
    <row r="148" spans="1:5" s="1" customFormat="1" x14ac:dyDescent="0.25">
      <c r="A148" s="4" t="s">
        <v>220</v>
      </c>
      <c r="B148" s="163"/>
      <c r="C148" s="163"/>
      <c r="D148" s="163"/>
      <c r="E148" s="162">
        <f t="shared" ref="E148:E154" si="12">SUM(B148:D148)</f>
        <v>0</v>
      </c>
    </row>
    <row r="149" spans="1:5" s="1" customFormat="1" x14ac:dyDescent="0.25">
      <c r="A149" s="4" t="s">
        <v>221</v>
      </c>
      <c r="B149" s="163">
        <v>7261800</v>
      </c>
      <c r="C149" s="163"/>
      <c r="D149" s="163"/>
      <c r="E149" s="162">
        <f t="shared" si="12"/>
        <v>7261800</v>
      </c>
    </row>
    <row r="150" spans="1:5" s="1" customFormat="1" x14ac:dyDescent="0.25">
      <c r="A150" s="4" t="s">
        <v>222</v>
      </c>
      <c r="B150" s="163"/>
      <c r="C150" s="163"/>
      <c r="D150" s="163"/>
      <c r="E150" s="162">
        <f t="shared" si="12"/>
        <v>0</v>
      </c>
    </row>
    <row r="151" spans="1:5" s="1" customFormat="1" x14ac:dyDescent="0.25">
      <c r="A151" s="4" t="s">
        <v>223</v>
      </c>
      <c r="B151" s="163"/>
      <c r="C151" s="163"/>
      <c r="D151" s="163"/>
      <c r="E151" s="162">
        <f t="shared" si="12"/>
        <v>0</v>
      </c>
    </row>
    <row r="152" spans="1:5" s="1" customFormat="1" x14ac:dyDescent="0.25">
      <c r="A152" s="4" t="s">
        <v>371</v>
      </c>
      <c r="B152" s="163">
        <v>7906201</v>
      </c>
      <c r="C152" s="163"/>
      <c r="D152" s="163"/>
      <c r="E152" s="162">
        <f t="shared" si="12"/>
        <v>7906201</v>
      </c>
    </row>
    <row r="153" spans="1:5" s="1" customFormat="1" ht="16.5" thickBot="1" x14ac:dyDescent="0.3">
      <c r="A153" s="12"/>
      <c r="B153" s="164"/>
      <c r="C153" s="164"/>
      <c r="D153" s="164"/>
      <c r="E153" s="315">
        <f t="shared" si="12"/>
        <v>0</v>
      </c>
    </row>
    <row r="154" spans="1:5" s="1" customFormat="1" ht="16.5" thickBot="1" x14ac:dyDescent="0.3">
      <c r="A154" s="42" t="s">
        <v>224</v>
      </c>
      <c r="B154" s="313">
        <f>SUM(B147:B153)</f>
        <v>15168001</v>
      </c>
      <c r="C154" s="313">
        <f>SUM(C147:C153)</f>
        <v>0</v>
      </c>
      <c r="D154" s="314"/>
      <c r="E154" s="318">
        <f t="shared" si="12"/>
        <v>15168001</v>
      </c>
    </row>
    <row r="155" spans="1:5" s="1" customFormat="1" ht="16.5" thickBot="1" x14ac:dyDescent="0.3">
      <c r="A155" s="2"/>
      <c r="B155" s="2"/>
      <c r="C155" s="2"/>
      <c r="D155" s="2"/>
      <c r="E155" s="2"/>
    </row>
    <row r="156" spans="1:5" s="1" customFormat="1" ht="16.5" thickBot="1" x14ac:dyDescent="0.3">
      <c r="A156" s="62" t="s">
        <v>225</v>
      </c>
      <c r="B156" s="6" t="s">
        <v>485</v>
      </c>
      <c r="C156" s="6" t="s">
        <v>515</v>
      </c>
      <c r="D156" s="6" t="s">
        <v>516</v>
      </c>
      <c r="E156" s="7" t="s">
        <v>214</v>
      </c>
    </row>
    <row r="157" spans="1:5" s="1" customFormat="1" x14ac:dyDescent="0.25">
      <c r="A157" s="9" t="s">
        <v>226</v>
      </c>
      <c r="B157" s="162">
        <f>10640000+2801400</f>
        <v>13441400</v>
      </c>
      <c r="C157" s="162"/>
      <c r="D157" s="162"/>
      <c r="E157" s="162">
        <f>SUM(B157:D157)</f>
        <v>13441400</v>
      </c>
    </row>
    <row r="158" spans="1:5" s="1" customFormat="1" x14ac:dyDescent="0.25">
      <c r="A158" s="4" t="s">
        <v>227</v>
      </c>
      <c r="B158" s="163">
        <v>622601</v>
      </c>
      <c r="C158" s="163"/>
      <c r="D158" s="163"/>
      <c r="E158" s="163">
        <f>SUM(B158:D158)</f>
        <v>622601</v>
      </c>
    </row>
    <row r="159" spans="1:5" s="1" customFormat="1" x14ac:dyDescent="0.25">
      <c r="A159" s="4" t="s">
        <v>363</v>
      </c>
      <c r="B159" s="163">
        <v>552000</v>
      </c>
      <c r="C159" s="163"/>
      <c r="D159" s="163"/>
      <c r="E159" s="163">
        <f>SUM(B159:D159)</f>
        <v>552000</v>
      </c>
    </row>
    <row r="160" spans="1:5" s="1" customFormat="1" x14ac:dyDescent="0.25">
      <c r="A160" s="4" t="s">
        <v>228</v>
      </c>
      <c r="B160" s="163">
        <v>552000</v>
      </c>
      <c r="C160" s="163"/>
      <c r="D160" s="163"/>
      <c r="E160" s="163">
        <f>SUM(B160:D160)</f>
        <v>552000</v>
      </c>
    </row>
    <row r="161" spans="1:5" s="1" customFormat="1" ht="16.5" thickBot="1" x14ac:dyDescent="0.3">
      <c r="A161" s="12" t="s">
        <v>316</v>
      </c>
      <c r="B161" s="164"/>
      <c r="C161" s="164"/>
      <c r="D161" s="164"/>
      <c r="E161" s="164"/>
    </row>
    <row r="162" spans="1:5" s="1" customFormat="1" ht="16.5" thickBot="1" x14ac:dyDescent="0.3">
      <c r="A162" s="42" t="s">
        <v>229</v>
      </c>
      <c r="B162" s="313">
        <f>SUM(B157:B161)</f>
        <v>15168001</v>
      </c>
      <c r="C162" s="313">
        <f t="shared" ref="C162" si="13">SUM(C157:C161)</f>
        <v>0</v>
      </c>
      <c r="D162" s="313">
        <f>SUM(D157:D161)</f>
        <v>0</v>
      </c>
      <c r="E162" s="313">
        <f>SUM(E157:E161)</f>
        <v>15168001</v>
      </c>
    </row>
    <row r="163" spans="1:5" s="1" customFormat="1" x14ac:dyDescent="0.25">
      <c r="A163" s="316"/>
      <c r="B163" s="317"/>
      <c r="C163" s="317"/>
      <c r="D163" s="317"/>
      <c r="E163" s="317"/>
    </row>
    <row r="164" spans="1:5" s="1" customFormat="1" x14ac:dyDescent="0.25">
      <c r="A164" s="316"/>
      <c r="B164" s="317"/>
      <c r="C164" s="317"/>
      <c r="D164" s="317"/>
      <c r="E164" s="317"/>
    </row>
    <row r="165" spans="1:5" s="1" customFormat="1" ht="16.5" thickBot="1" x14ac:dyDescent="0.3">
      <c r="A165" s="2" t="s">
        <v>536</v>
      </c>
      <c r="B165" s="2"/>
      <c r="C165" s="2"/>
      <c r="D165" s="2"/>
      <c r="E165" s="2"/>
    </row>
    <row r="166" spans="1:5" s="1" customFormat="1" ht="16.5" thickBot="1" x14ac:dyDescent="0.3">
      <c r="A166" s="62" t="s">
        <v>218</v>
      </c>
      <c r="B166" s="6" t="s">
        <v>485</v>
      </c>
      <c r="C166" s="6" t="s">
        <v>515</v>
      </c>
      <c r="D166" s="6" t="s">
        <v>516</v>
      </c>
      <c r="E166" s="7" t="s">
        <v>214</v>
      </c>
    </row>
    <row r="167" spans="1:5" s="1" customFormat="1" x14ac:dyDescent="0.25">
      <c r="A167" s="9" t="s">
        <v>219</v>
      </c>
      <c r="B167" s="162"/>
      <c r="C167" s="162"/>
      <c r="D167" s="162"/>
      <c r="E167" s="162">
        <f>SUM(B167:D167)</f>
        <v>0</v>
      </c>
    </row>
    <row r="168" spans="1:5" s="1" customFormat="1" x14ac:dyDescent="0.25">
      <c r="A168" s="4" t="s">
        <v>220</v>
      </c>
      <c r="B168" s="163"/>
      <c r="C168" s="163"/>
      <c r="D168" s="163"/>
      <c r="E168" s="162">
        <f t="shared" ref="E168:E174" si="14">SUM(B168:D168)</f>
        <v>0</v>
      </c>
    </row>
    <row r="169" spans="1:5" s="1" customFormat="1" x14ac:dyDescent="0.25">
      <c r="A169" s="4" t="s">
        <v>221</v>
      </c>
      <c r="B169" s="163">
        <v>6736300</v>
      </c>
      <c r="C169" s="163"/>
      <c r="D169" s="163"/>
      <c r="E169" s="162">
        <f t="shared" si="14"/>
        <v>6736300</v>
      </c>
    </row>
    <row r="170" spans="1:5" s="1" customFormat="1" x14ac:dyDescent="0.25">
      <c r="A170" s="4" t="s">
        <v>222</v>
      </c>
      <c r="B170" s="163"/>
      <c r="C170" s="163"/>
      <c r="D170" s="163"/>
      <c r="E170" s="162">
        <f t="shared" si="14"/>
        <v>0</v>
      </c>
    </row>
    <row r="171" spans="1:5" s="1" customFormat="1" x14ac:dyDescent="0.25">
      <c r="A171" s="4" t="s">
        <v>223</v>
      </c>
      <c r="B171" s="163"/>
      <c r="C171" s="163"/>
      <c r="D171" s="163"/>
      <c r="E171" s="162">
        <f t="shared" si="14"/>
        <v>0</v>
      </c>
    </row>
    <row r="172" spans="1:5" s="1" customFormat="1" x14ac:dyDescent="0.25">
      <c r="A172" s="4" t="s">
        <v>371</v>
      </c>
      <c r="B172" s="163">
        <v>7301179</v>
      </c>
      <c r="C172" s="163"/>
      <c r="D172" s="163"/>
      <c r="E172" s="162">
        <f t="shared" si="14"/>
        <v>7301179</v>
      </c>
    </row>
    <row r="173" spans="1:5" s="1" customFormat="1" ht="16.5" thickBot="1" x14ac:dyDescent="0.3">
      <c r="A173" s="12"/>
      <c r="B173" s="164"/>
      <c r="C173" s="164"/>
      <c r="D173" s="164"/>
      <c r="E173" s="315">
        <f t="shared" si="14"/>
        <v>0</v>
      </c>
    </row>
    <row r="174" spans="1:5" s="1" customFormat="1" ht="16.5" thickBot="1" x14ac:dyDescent="0.3">
      <c r="A174" s="42" t="s">
        <v>224</v>
      </c>
      <c r="B174" s="313">
        <f>SUM(B167:B173)</f>
        <v>14037479</v>
      </c>
      <c r="C174" s="313">
        <f>SUM(C167:C173)</f>
        <v>0</v>
      </c>
      <c r="D174" s="314"/>
      <c r="E174" s="318">
        <f t="shared" si="14"/>
        <v>14037479</v>
      </c>
    </row>
    <row r="175" spans="1:5" s="1" customFormat="1" ht="16.5" thickBot="1" x14ac:dyDescent="0.3">
      <c r="A175" s="2"/>
      <c r="B175" s="2"/>
      <c r="C175" s="2"/>
      <c r="D175" s="2"/>
      <c r="E175" s="2"/>
    </row>
    <row r="176" spans="1:5" s="1" customFormat="1" ht="16.5" thickBot="1" x14ac:dyDescent="0.3">
      <c r="A176" s="62" t="s">
        <v>225</v>
      </c>
      <c r="B176" s="6" t="s">
        <v>485</v>
      </c>
      <c r="C176" s="6" t="s">
        <v>515</v>
      </c>
      <c r="D176" s="6" t="s">
        <v>516</v>
      </c>
      <c r="E176" s="7" t="s">
        <v>214</v>
      </c>
    </row>
    <row r="177" spans="1:5" s="1" customFormat="1" x14ac:dyDescent="0.25">
      <c r="A177" s="9" t="s">
        <v>226</v>
      </c>
      <c r="B177" s="162">
        <f>9069400+1715800</f>
        <v>10785200</v>
      </c>
      <c r="C177" s="162">
        <v>669200</v>
      </c>
      <c r="D177" s="162"/>
      <c r="E177" s="162">
        <f>SUM(B177:D177)</f>
        <v>11454400</v>
      </c>
    </row>
    <row r="178" spans="1:5" s="1" customFormat="1" x14ac:dyDescent="0.25">
      <c r="A178" s="4" t="s">
        <v>227</v>
      </c>
      <c r="B178" s="163">
        <f>1270000+154472</f>
        <v>1424472</v>
      </c>
      <c r="C178" s="163">
        <v>54607</v>
      </c>
      <c r="D178" s="163"/>
      <c r="E178" s="163">
        <f>SUM(B178:D178)</f>
        <v>1479079</v>
      </c>
    </row>
    <row r="179" spans="1:5" s="1" customFormat="1" x14ac:dyDescent="0.25">
      <c r="A179" s="4" t="s">
        <v>363</v>
      </c>
      <c r="B179" s="163">
        <v>552000</v>
      </c>
      <c r="C179" s="163"/>
      <c r="D179" s="163"/>
      <c r="E179" s="163">
        <f>SUM(B179:D179)</f>
        <v>552000</v>
      </c>
    </row>
    <row r="180" spans="1:5" s="1" customFormat="1" x14ac:dyDescent="0.25">
      <c r="A180" s="4" t="s">
        <v>228</v>
      </c>
      <c r="B180" s="163">
        <v>552000</v>
      </c>
      <c r="C180" s="163"/>
      <c r="D180" s="163"/>
      <c r="E180" s="163">
        <f>SUM(B180:D180)</f>
        <v>552000</v>
      </c>
    </row>
    <row r="181" spans="1:5" s="1" customFormat="1" ht="16.5" thickBot="1" x14ac:dyDescent="0.3">
      <c r="A181" s="12" t="s">
        <v>316</v>
      </c>
      <c r="B181" s="164"/>
      <c r="C181" s="164"/>
      <c r="D181" s="164"/>
      <c r="E181" s="164"/>
    </row>
    <row r="182" spans="1:5" s="1" customFormat="1" ht="16.5" thickBot="1" x14ac:dyDescent="0.3">
      <c r="A182" s="42" t="s">
        <v>229</v>
      </c>
      <c r="B182" s="313">
        <f>SUM(B177:B181)</f>
        <v>13313672</v>
      </c>
      <c r="C182" s="313">
        <f t="shared" ref="C182" si="15">SUM(C177:C181)</f>
        <v>723807</v>
      </c>
      <c r="D182" s="313">
        <f>SUM(D177:D181)</f>
        <v>0</v>
      </c>
      <c r="E182" s="313">
        <f>SUM(E177:E181)</f>
        <v>14037479</v>
      </c>
    </row>
    <row r="183" spans="1:5" s="1" customFormat="1" x14ac:dyDescent="0.25">
      <c r="A183" s="316"/>
      <c r="B183" s="317"/>
      <c r="C183" s="317"/>
      <c r="D183" s="317"/>
      <c r="E183" s="317"/>
    </row>
    <row r="184" spans="1:5" s="1" customFormat="1" x14ac:dyDescent="0.25">
      <c r="A184" s="316"/>
      <c r="B184" s="317"/>
      <c r="C184" s="317"/>
      <c r="D184" s="317"/>
      <c r="E184" s="317"/>
    </row>
    <row r="185" spans="1:5" s="1" customFormat="1" ht="37.5" customHeight="1" thickBot="1" x14ac:dyDescent="0.3">
      <c r="A185" s="366" t="s">
        <v>537</v>
      </c>
      <c r="B185" s="366"/>
      <c r="C185" s="366"/>
      <c r="D185" s="366"/>
      <c r="E185" s="366"/>
    </row>
    <row r="186" spans="1:5" s="1" customFormat="1" ht="16.5" thickBot="1" x14ac:dyDescent="0.3">
      <c r="A186" s="62" t="s">
        <v>218</v>
      </c>
      <c r="B186" s="6" t="s">
        <v>485</v>
      </c>
      <c r="C186" s="6" t="s">
        <v>515</v>
      </c>
      <c r="D186" s="6" t="s">
        <v>516</v>
      </c>
      <c r="E186" s="7" t="s">
        <v>214</v>
      </c>
    </row>
    <row r="187" spans="1:5" s="1" customFormat="1" x14ac:dyDescent="0.25">
      <c r="A187" s="9" t="s">
        <v>219</v>
      </c>
      <c r="B187" s="162"/>
      <c r="C187" s="162"/>
      <c r="D187" s="162"/>
      <c r="E187" s="162">
        <f>SUM(B187:D187)</f>
        <v>0</v>
      </c>
    </row>
    <row r="188" spans="1:5" s="1" customFormat="1" x14ac:dyDescent="0.25">
      <c r="A188" s="4" t="s">
        <v>220</v>
      </c>
      <c r="B188" s="163"/>
      <c r="C188" s="163"/>
      <c r="D188" s="163"/>
      <c r="E188" s="162">
        <f t="shared" ref="E188:E194" si="16">SUM(B188:D188)</f>
        <v>0</v>
      </c>
    </row>
    <row r="189" spans="1:5" s="1" customFormat="1" x14ac:dyDescent="0.25">
      <c r="A189" s="4" t="s">
        <v>221</v>
      </c>
      <c r="B189" s="163"/>
      <c r="C189" s="163"/>
      <c r="D189" s="163"/>
      <c r="E189" s="162">
        <f t="shared" si="16"/>
        <v>0</v>
      </c>
    </row>
    <row r="190" spans="1:5" s="1" customFormat="1" x14ac:dyDescent="0.25">
      <c r="A190" s="4" t="s">
        <v>222</v>
      </c>
      <c r="B190" s="163"/>
      <c r="C190" s="163"/>
      <c r="D190" s="163"/>
      <c r="E190" s="162">
        <f t="shared" si="16"/>
        <v>0</v>
      </c>
    </row>
    <row r="191" spans="1:5" s="1" customFormat="1" x14ac:dyDescent="0.25">
      <c r="A191" s="4" t="s">
        <v>223</v>
      </c>
      <c r="B191" s="163"/>
      <c r="C191" s="163"/>
      <c r="D191" s="163"/>
      <c r="E191" s="162">
        <f t="shared" si="16"/>
        <v>0</v>
      </c>
    </row>
    <row r="192" spans="1:5" s="1" customFormat="1" x14ac:dyDescent="0.25">
      <c r="A192" s="4" t="s">
        <v>371</v>
      </c>
      <c r="B192" s="163">
        <v>25322853</v>
      </c>
      <c r="C192" s="163"/>
      <c r="D192" s="163"/>
      <c r="E192" s="162">
        <f t="shared" si="16"/>
        <v>25322853</v>
      </c>
    </row>
    <row r="193" spans="1:5" s="1" customFormat="1" ht="16.5" thickBot="1" x14ac:dyDescent="0.3">
      <c r="A193" s="12"/>
      <c r="B193" s="164"/>
      <c r="C193" s="164"/>
      <c r="D193" s="164"/>
      <c r="E193" s="315">
        <f t="shared" si="16"/>
        <v>0</v>
      </c>
    </row>
    <row r="194" spans="1:5" s="1" customFormat="1" ht="16.5" thickBot="1" x14ac:dyDescent="0.3">
      <c r="A194" s="42" t="s">
        <v>224</v>
      </c>
      <c r="B194" s="313">
        <f>SUM(B187:B193)</f>
        <v>25322853</v>
      </c>
      <c r="C194" s="313">
        <f>SUM(C187:C193)</f>
        <v>0</v>
      </c>
      <c r="D194" s="314"/>
      <c r="E194" s="318">
        <f t="shared" si="16"/>
        <v>25322853</v>
      </c>
    </row>
    <row r="195" spans="1:5" s="1" customFormat="1" ht="16.5" thickBot="1" x14ac:dyDescent="0.3">
      <c r="A195" s="2"/>
      <c r="B195" s="2"/>
      <c r="C195" s="2"/>
      <c r="D195" s="2"/>
      <c r="E195" s="2"/>
    </row>
    <row r="196" spans="1:5" s="1" customFormat="1" ht="16.5" thickBot="1" x14ac:dyDescent="0.3">
      <c r="A196" s="62" t="s">
        <v>225</v>
      </c>
      <c r="B196" s="6" t="s">
        <v>485</v>
      </c>
      <c r="C196" s="6" t="s">
        <v>515</v>
      </c>
      <c r="D196" s="6" t="s">
        <v>516</v>
      </c>
      <c r="E196" s="7" t="s">
        <v>214</v>
      </c>
    </row>
    <row r="197" spans="1:5" s="1" customFormat="1" x14ac:dyDescent="0.25">
      <c r="A197" s="9" t="s">
        <v>226</v>
      </c>
      <c r="B197" s="162">
        <f>4253544+1224720</f>
        <v>5478264</v>
      </c>
      <c r="C197" s="162">
        <f>2126776+612360</f>
        <v>2739136</v>
      </c>
      <c r="D197" s="162"/>
      <c r="E197" s="162">
        <f>SUM(B197:D197)</f>
        <v>8217400</v>
      </c>
    </row>
    <row r="198" spans="1:5" s="1" customFormat="1" x14ac:dyDescent="0.25">
      <c r="A198" s="4" t="s">
        <v>227</v>
      </c>
      <c r="B198" s="163"/>
      <c r="C198" s="163"/>
      <c r="D198" s="163"/>
      <c r="E198" s="163">
        <f>SUM(B198:D198)</f>
        <v>0</v>
      </c>
    </row>
    <row r="199" spans="1:5" s="1" customFormat="1" x14ac:dyDescent="0.25">
      <c r="A199" s="4" t="s">
        <v>363</v>
      </c>
      <c r="B199" s="163"/>
      <c r="C199" s="163"/>
      <c r="D199" s="163"/>
      <c r="E199" s="163">
        <f>SUM(B199:D199)</f>
        <v>0</v>
      </c>
    </row>
    <row r="200" spans="1:5" s="1" customFormat="1" x14ac:dyDescent="0.25">
      <c r="A200" s="4" t="s">
        <v>228</v>
      </c>
      <c r="B200" s="163">
        <v>12350796</v>
      </c>
      <c r="C200" s="163">
        <v>4754657</v>
      </c>
      <c r="D200" s="163"/>
      <c r="E200" s="163">
        <f>SUM(B200:D200)</f>
        <v>17105453</v>
      </c>
    </row>
    <row r="201" spans="1:5" s="1" customFormat="1" ht="16.5" thickBot="1" x14ac:dyDescent="0.3">
      <c r="A201" s="12" t="s">
        <v>316</v>
      </c>
      <c r="B201" s="164"/>
      <c r="C201" s="164"/>
      <c r="D201" s="164"/>
      <c r="E201" s="164"/>
    </row>
    <row r="202" spans="1:5" s="1" customFormat="1" ht="16.5" thickBot="1" x14ac:dyDescent="0.3">
      <c r="A202" s="42" t="s">
        <v>229</v>
      </c>
      <c r="B202" s="313">
        <f>SUM(B197:B201)</f>
        <v>17829060</v>
      </c>
      <c r="C202" s="313">
        <f t="shared" ref="C202" si="17">SUM(C197:C201)</f>
        <v>7493793</v>
      </c>
      <c r="D202" s="313">
        <f>SUM(D197:D201)</f>
        <v>0</v>
      </c>
      <c r="E202" s="313">
        <f>SUM(E197:E201)</f>
        <v>25322853</v>
      </c>
    </row>
    <row r="203" spans="1:5" s="1" customFormat="1" x14ac:dyDescent="0.25">
      <c r="A203" s="316"/>
      <c r="B203" s="317"/>
      <c r="C203" s="317"/>
      <c r="D203" s="317"/>
      <c r="E203" s="317"/>
    </row>
    <row r="204" spans="1:5" s="1" customFormat="1" x14ac:dyDescent="0.25">
      <c r="A204" s="316"/>
      <c r="B204" s="317"/>
      <c r="C204" s="317"/>
      <c r="D204" s="317"/>
      <c r="E204" s="317"/>
    </row>
    <row r="205" spans="1:5" s="1" customFormat="1" ht="16.5" thickBot="1" x14ac:dyDescent="0.3">
      <c r="A205" s="366" t="s">
        <v>538</v>
      </c>
      <c r="B205" s="366"/>
      <c r="C205" s="366"/>
      <c r="D205" s="366"/>
      <c r="E205" s="366"/>
    </row>
    <row r="206" spans="1:5" s="1" customFormat="1" ht="16.5" thickBot="1" x14ac:dyDescent="0.3">
      <c r="A206" s="62" t="s">
        <v>218</v>
      </c>
      <c r="B206" s="6" t="s">
        <v>485</v>
      </c>
      <c r="C206" s="6" t="s">
        <v>515</v>
      </c>
      <c r="D206" s="6" t="s">
        <v>516</v>
      </c>
      <c r="E206" s="7" t="s">
        <v>214</v>
      </c>
    </row>
    <row r="207" spans="1:5" s="1" customFormat="1" x14ac:dyDescent="0.25">
      <c r="A207" s="9" t="s">
        <v>219</v>
      </c>
      <c r="B207" s="162"/>
      <c r="C207" s="162"/>
      <c r="D207" s="162"/>
      <c r="E207" s="162">
        <f>SUM(B207:D207)</f>
        <v>0</v>
      </c>
    </row>
    <row r="208" spans="1:5" s="1" customFormat="1" x14ac:dyDescent="0.25">
      <c r="A208" s="4" t="s">
        <v>220</v>
      </c>
      <c r="B208" s="163"/>
      <c r="C208" s="163"/>
      <c r="D208" s="163"/>
      <c r="E208" s="162">
        <f t="shared" ref="E208:E214" si="18">SUM(B208:D208)</f>
        <v>0</v>
      </c>
    </row>
    <row r="209" spans="1:5" s="1" customFormat="1" x14ac:dyDescent="0.25">
      <c r="A209" s="4" t="s">
        <v>221</v>
      </c>
      <c r="B209" s="163"/>
      <c r="C209" s="163"/>
      <c r="D209" s="163"/>
      <c r="E209" s="162">
        <f t="shared" si="18"/>
        <v>0</v>
      </c>
    </row>
    <row r="210" spans="1:5" s="1" customFormat="1" x14ac:dyDescent="0.25">
      <c r="A210" s="4" t="s">
        <v>222</v>
      </c>
      <c r="B210" s="163"/>
      <c r="C210" s="163"/>
      <c r="D210" s="163"/>
      <c r="E210" s="162">
        <f t="shared" si="18"/>
        <v>0</v>
      </c>
    </row>
    <row r="211" spans="1:5" s="1" customFormat="1" x14ac:dyDescent="0.25">
      <c r="A211" s="4" t="s">
        <v>223</v>
      </c>
      <c r="B211" s="163"/>
      <c r="C211" s="163"/>
      <c r="D211" s="163"/>
      <c r="E211" s="162">
        <f t="shared" si="18"/>
        <v>0</v>
      </c>
    </row>
    <row r="212" spans="1:5" s="1" customFormat="1" x14ac:dyDescent="0.25">
      <c r="A212" s="4" t="s">
        <v>371</v>
      </c>
      <c r="B212" s="163">
        <v>19470075</v>
      </c>
      <c r="C212" s="163"/>
      <c r="D212" s="163"/>
      <c r="E212" s="162">
        <f t="shared" si="18"/>
        <v>19470075</v>
      </c>
    </row>
    <row r="213" spans="1:5" s="1" customFormat="1" ht="16.5" thickBot="1" x14ac:dyDescent="0.3">
      <c r="A213" s="12"/>
      <c r="B213" s="164"/>
      <c r="C213" s="164"/>
      <c r="D213" s="164"/>
      <c r="E213" s="315">
        <f t="shared" si="18"/>
        <v>0</v>
      </c>
    </row>
    <row r="214" spans="1:5" s="1" customFormat="1" ht="16.5" thickBot="1" x14ac:dyDescent="0.3">
      <c r="A214" s="42" t="s">
        <v>224</v>
      </c>
      <c r="B214" s="313">
        <f>SUM(B207:B213)</f>
        <v>19470075</v>
      </c>
      <c r="C214" s="313">
        <f>SUM(C207:C213)</f>
        <v>0</v>
      </c>
      <c r="D214" s="314"/>
      <c r="E214" s="318">
        <f t="shared" si="18"/>
        <v>19470075</v>
      </c>
    </row>
    <row r="215" spans="1:5" s="1" customFormat="1" ht="16.5" thickBot="1" x14ac:dyDescent="0.3">
      <c r="A215" s="2"/>
      <c r="B215" s="2"/>
      <c r="C215" s="2"/>
      <c r="D215" s="2"/>
      <c r="E215" s="2"/>
    </row>
    <row r="216" spans="1:5" s="1" customFormat="1" ht="16.5" thickBot="1" x14ac:dyDescent="0.3">
      <c r="A216" s="62" t="s">
        <v>225</v>
      </c>
      <c r="B216" s="6" t="s">
        <v>485</v>
      </c>
      <c r="C216" s="6" t="s">
        <v>515</v>
      </c>
      <c r="D216" s="6" t="s">
        <v>516</v>
      </c>
      <c r="E216" s="7" t="s">
        <v>214</v>
      </c>
    </row>
    <row r="217" spans="1:5" s="1" customFormat="1" x14ac:dyDescent="0.25">
      <c r="A217" s="9" t="s">
        <v>226</v>
      </c>
      <c r="B217" s="162">
        <f>480000+84240</f>
        <v>564240</v>
      </c>
      <c r="C217" s="162">
        <f>251520+201420</f>
        <v>452940</v>
      </c>
      <c r="D217" s="162"/>
      <c r="E217" s="162">
        <f>SUM(B217:D217)</f>
        <v>1017180</v>
      </c>
    </row>
    <row r="218" spans="1:5" s="1" customFormat="1" x14ac:dyDescent="0.25">
      <c r="A218" s="4" t="s">
        <v>227</v>
      </c>
      <c r="B218" s="163">
        <v>179424</v>
      </c>
      <c r="C218" s="163"/>
      <c r="D218" s="163"/>
      <c r="E218" s="163">
        <f>SUM(B218:D218)</f>
        <v>179424</v>
      </c>
    </row>
    <row r="219" spans="1:5" s="1" customFormat="1" x14ac:dyDescent="0.25">
      <c r="A219" s="4" t="s">
        <v>363</v>
      </c>
      <c r="B219" s="163">
        <f>15000000-179424</f>
        <v>14820576</v>
      </c>
      <c r="C219" s="163">
        <v>3452895</v>
      </c>
      <c r="D219" s="163"/>
      <c r="E219" s="163">
        <f>SUM(B219:D219)</f>
        <v>18273471</v>
      </c>
    </row>
    <row r="220" spans="1:5" s="1" customFormat="1" x14ac:dyDescent="0.25">
      <c r="A220" s="4" t="s">
        <v>228</v>
      </c>
      <c r="B220" s="163"/>
      <c r="C220" s="163"/>
      <c r="D220" s="163"/>
      <c r="E220" s="163">
        <f>SUM(B220:D220)</f>
        <v>0</v>
      </c>
    </row>
    <row r="221" spans="1:5" s="1" customFormat="1" ht="16.5" thickBot="1" x14ac:dyDescent="0.3">
      <c r="A221" s="12" t="s">
        <v>316</v>
      </c>
      <c r="B221" s="164"/>
      <c r="C221" s="164"/>
      <c r="D221" s="164"/>
      <c r="E221" s="164"/>
    </row>
    <row r="222" spans="1:5" s="1" customFormat="1" ht="16.5" thickBot="1" x14ac:dyDescent="0.3">
      <c r="A222" s="42" t="s">
        <v>229</v>
      </c>
      <c r="B222" s="313">
        <f>SUM(B217:B221)</f>
        <v>15564240</v>
      </c>
      <c r="C222" s="313">
        <f t="shared" ref="C222" si="19">SUM(C217:C221)</f>
        <v>3905835</v>
      </c>
      <c r="D222" s="313">
        <f>SUM(D217:D221)</f>
        <v>0</v>
      </c>
      <c r="E222" s="313">
        <f>SUM(E217:E221)</f>
        <v>19470075</v>
      </c>
    </row>
    <row r="223" spans="1:5" s="1" customFormat="1" x14ac:dyDescent="0.25">
      <c r="A223" s="316"/>
      <c r="B223" s="317"/>
      <c r="C223" s="317"/>
      <c r="D223" s="317"/>
      <c r="E223" s="317"/>
    </row>
    <row r="225" spans="1:2" x14ac:dyDescent="0.25">
      <c r="A225" s="1" t="s">
        <v>490</v>
      </c>
    </row>
    <row r="226" spans="1:2" ht="16.5" thickBot="1" x14ac:dyDescent="0.3"/>
    <row r="227" spans="1:2" s="47" customFormat="1" ht="26.25" thickBot="1" x14ac:dyDescent="0.3">
      <c r="A227" s="62" t="s">
        <v>230</v>
      </c>
      <c r="B227" s="63" t="s">
        <v>231</v>
      </c>
    </row>
    <row r="228" spans="1:2" x14ac:dyDescent="0.25">
      <c r="A228" s="9"/>
      <c r="B228" s="9"/>
    </row>
    <row r="229" spans="1:2" ht="16.5" thickBot="1" x14ac:dyDescent="0.3">
      <c r="A229" s="12"/>
      <c r="B229" s="12"/>
    </row>
    <row r="230" spans="1:2" ht="16.5" thickBot="1" x14ac:dyDescent="0.3">
      <c r="A230" s="42" t="s">
        <v>214</v>
      </c>
      <c r="B230" s="11"/>
    </row>
  </sheetData>
  <mergeCells count="4">
    <mergeCell ref="A1:E1"/>
    <mergeCell ref="A3:E3"/>
    <mergeCell ref="A185:E185"/>
    <mergeCell ref="A205:E205"/>
  </mergeCell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3"/>
  <sheetViews>
    <sheetView topLeftCell="A19" workbookViewId="0">
      <selection activeCell="C69" sqref="C69:C70"/>
    </sheetView>
  </sheetViews>
  <sheetFormatPr defaultRowHeight="15.75" x14ac:dyDescent="0.25"/>
  <cols>
    <col min="1" max="1" width="6.85546875" style="14" customWidth="1"/>
    <col min="2" max="2" width="60.42578125" style="2" customWidth="1"/>
    <col min="3" max="3" width="20.85546875" style="259" bestFit="1" customWidth="1"/>
    <col min="4" max="16384" width="9.140625" style="2"/>
  </cols>
  <sheetData>
    <row r="1" spans="1:3" x14ac:dyDescent="0.25">
      <c r="A1" s="330" t="s">
        <v>451</v>
      </c>
      <c r="B1" s="330"/>
      <c r="C1" s="330"/>
    </row>
    <row r="2" spans="1:3" s="1" customFormat="1" x14ac:dyDescent="0.25">
      <c r="A2" s="331" t="s">
        <v>0</v>
      </c>
      <c r="B2" s="331"/>
      <c r="C2" s="331"/>
    </row>
    <row r="3" spans="1:3" s="1" customFormat="1" ht="44.25" customHeight="1" x14ac:dyDescent="0.25">
      <c r="A3" s="332" t="s">
        <v>452</v>
      </c>
      <c r="B3" s="331"/>
      <c r="C3" s="331"/>
    </row>
    <row r="4" spans="1:3" s="1" customFormat="1" x14ac:dyDescent="0.25">
      <c r="A4" s="331" t="s">
        <v>1</v>
      </c>
      <c r="B4" s="331"/>
      <c r="C4" s="331"/>
    </row>
    <row r="5" spans="1:3" s="1" customFormat="1" ht="16.5" thickBot="1" x14ac:dyDescent="0.3">
      <c r="A5" s="20" t="s">
        <v>88</v>
      </c>
      <c r="C5" s="246"/>
    </row>
    <row r="6" spans="1:3" s="3" customFormat="1" ht="16.5" thickBot="1" x14ac:dyDescent="0.3">
      <c r="A6" s="5">
        <v>1</v>
      </c>
      <c r="B6" s="6">
        <v>2</v>
      </c>
      <c r="C6" s="193">
        <v>3</v>
      </c>
    </row>
    <row r="7" spans="1:3" s="1" customFormat="1" ht="32.25" thickBot="1" x14ac:dyDescent="0.3">
      <c r="A7" s="8" t="s">
        <v>5</v>
      </c>
      <c r="B7" s="6" t="s">
        <v>3</v>
      </c>
      <c r="C7" s="247" t="s">
        <v>448</v>
      </c>
    </row>
    <row r="8" spans="1:3" s="1" customFormat="1" ht="16.5" thickBot="1" x14ac:dyDescent="0.3">
      <c r="A8" s="16" t="s">
        <v>4</v>
      </c>
      <c r="B8" s="10" t="s">
        <v>17</v>
      </c>
      <c r="C8" s="248">
        <f>SUM(C9:C14)</f>
        <v>0</v>
      </c>
    </row>
    <row r="9" spans="1:3" x14ac:dyDescent="0.25">
      <c r="A9" s="17" t="s">
        <v>7</v>
      </c>
      <c r="B9" s="9" t="s">
        <v>31</v>
      </c>
      <c r="C9" s="249"/>
    </row>
    <row r="10" spans="1:3" x14ac:dyDescent="0.25">
      <c r="A10" s="18" t="s">
        <v>8</v>
      </c>
      <c r="B10" s="4" t="s">
        <v>32</v>
      </c>
      <c r="C10" s="250"/>
    </row>
    <row r="11" spans="1:3" x14ac:dyDescent="0.25">
      <c r="A11" s="18" t="s">
        <v>9</v>
      </c>
      <c r="B11" s="4" t="s">
        <v>33</v>
      </c>
      <c r="C11" s="250"/>
    </row>
    <row r="12" spans="1:3" x14ac:dyDescent="0.25">
      <c r="A12" s="18" t="s">
        <v>10</v>
      </c>
      <c r="B12" s="4" t="s">
        <v>34</v>
      </c>
      <c r="C12" s="250"/>
    </row>
    <row r="13" spans="1:3" x14ac:dyDescent="0.25">
      <c r="A13" s="18" t="s">
        <v>11</v>
      </c>
      <c r="B13" s="4" t="s">
        <v>35</v>
      </c>
      <c r="C13" s="250"/>
    </row>
    <row r="14" spans="1:3" ht="16.5" thickBot="1" x14ac:dyDescent="0.3">
      <c r="A14" s="19" t="s">
        <v>12</v>
      </c>
      <c r="B14" s="12" t="s">
        <v>399</v>
      </c>
      <c r="C14" s="251"/>
    </row>
    <row r="15" spans="1:3" s="1" customFormat="1" ht="16.5" thickBot="1" x14ac:dyDescent="0.3">
      <c r="A15" s="16" t="s">
        <v>6</v>
      </c>
      <c r="B15" s="10" t="s">
        <v>40</v>
      </c>
      <c r="C15" s="248">
        <f>SUM(C16:C18)</f>
        <v>0</v>
      </c>
    </row>
    <row r="16" spans="1:3" x14ac:dyDescent="0.25">
      <c r="A16" s="17" t="s">
        <v>13</v>
      </c>
      <c r="B16" s="9" t="s">
        <v>37</v>
      </c>
      <c r="C16" s="249"/>
    </row>
    <row r="17" spans="1:3" x14ac:dyDescent="0.25">
      <c r="A17" s="18" t="s">
        <v>14</v>
      </c>
      <c r="B17" s="4" t="s">
        <v>38</v>
      </c>
      <c r="C17" s="250"/>
    </row>
    <row r="18" spans="1:3" ht="16.5" thickBot="1" x14ac:dyDescent="0.3">
      <c r="A18" s="19" t="s">
        <v>15</v>
      </c>
      <c r="B18" s="12" t="s">
        <v>39</v>
      </c>
      <c r="C18" s="251"/>
    </row>
    <row r="19" spans="1:3" s="1" customFormat="1" ht="16.5" thickBot="1" x14ac:dyDescent="0.3">
      <c r="A19" s="16" t="s">
        <v>16</v>
      </c>
      <c r="B19" s="10" t="s">
        <v>44</v>
      </c>
      <c r="C19" s="248">
        <f>SUM(C20:C21)</f>
        <v>0</v>
      </c>
    </row>
    <row r="20" spans="1:3" x14ac:dyDescent="0.25">
      <c r="A20" s="17" t="s">
        <v>18</v>
      </c>
      <c r="B20" s="9" t="s">
        <v>41</v>
      </c>
      <c r="C20" s="249"/>
    </row>
    <row r="21" spans="1:3" x14ac:dyDescent="0.25">
      <c r="A21" s="18" t="s">
        <v>19</v>
      </c>
      <c r="B21" s="4" t="s">
        <v>42</v>
      </c>
      <c r="C21" s="250"/>
    </row>
    <row r="22" spans="1:3" ht="16.5" thickBot="1" x14ac:dyDescent="0.3">
      <c r="A22" s="19" t="s">
        <v>20</v>
      </c>
      <c r="B22" s="12" t="s">
        <v>43</v>
      </c>
      <c r="C22" s="251"/>
    </row>
    <row r="23" spans="1:3" s="1" customFormat="1" ht="16.5" thickBot="1" x14ac:dyDescent="0.3">
      <c r="A23" s="16" t="s">
        <v>21</v>
      </c>
      <c r="B23" s="10" t="s">
        <v>22</v>
      </c>
      <c r="C23" s="248">
        <f>C24+C28+C29+C30</f>
        <v>0</v>
      </c>
    </row>
    <row r="24" spans="1:3" x14ac:dyDescent="0.25">
      <c r="A24" s="17" t="s">
        <v>23</v>
      </c>
      <c r="B24" s="9" t="s">
        <v>45</v>
      </c>
      <c r="C24" s="249">
        <f>C25+C26+C27</f>
        <v>0</v>
      </c>
    </row>
    <row r="25" spans="1:3" x14ac:dyDescent="0.25">
      <c r="A25" s="18" t="s">
        <v>24</v>
      </c>
      <c r="B25" s="4" t="s">
        <v>46</v>
      </c>
      <c r="C25" s="250"/>
    </row>
    <row r="26" spans="1:3" x14ac:dyDescent="0.25">
      <c r="A26" s="18" t="s">
        <v>25</v>
      </c>
      <c r="B26" s="4" t="s">
        <v>47</v>
      </c>
      <c r="C26" s="250"/>
    </row>
    <row r="27" spans="1:3" x14ac:dyDescent="0.25">
      <c r="A27" s="18" t="s">
        <v>26</v>
      </c>
      <c r="B27" s="4" t="s">
        <v>48</v>
      </c>
      <c r="C27" s="250"/>
    </row>
    <row r="28" spans="1:3" x14ac:dyDescent="0.25">
      <c r="A28" s="18" t="s">
        <v>27</v>
      </c>
      <c r="B28" s="4" t="s">
        <v>49</v>
      </c>
      <c r="C28" s="250"/>
    </row>
    <row r="29" spans="1:3" x14ac:dyDescent="0.25">
      <c r="A29" s="18" t="s">
        <v>28</v>
      </c>
      <c r="B29" s="4" t="s">
        <v>50</v>
      </c>
      <c r="C29" s="250"/>
    </row>
    <row r="30" spans="1:3" ht="16.5" thickBot="1" x14ac:dyDescent="0.3">
      <c r="A30" s="19" t="s">
        <v>29</v>
      </c>
      <c r="B30" s="12" t="s">
        <v>51</v>
      </c>
      <c r="C30" s="251"/>
    </row>
    <row r="31" spans="1:3" s="1" customFormat="1" ht="16.5" thickBot="1" x14ac:dyDescent="0.3">
      <c r="A31" s="16" t="s">
        <v>30</v>
      </c>
      <c r="B31" s="10" t="s">
        <v>52</v>
      </c>
      <c r="C31" s="248"/>
    </row>
    <row r="32" spans="1:3" s="1" customFormat="1" ht="16.5" thickBot="1" x14ac:dyDescent="0.3">
      <c r="A32" s="21" t="s">
        <v>53</v>
      </c>
      <c r="B32" s="22" t="s">
        <v>54</v>
      </c>
      <c r="C32" s="252"/>
    </row>
    <row r="33" spans="1:3" s="1" customFormat="1" ht="16.5" thickBot="1" x14ac:dyDescent="0.3">
      <c r="A33" s="16" t="s">
        <v>55</v>
      </c>
      <c r="B33" s="10" t="s">
        <v>162</v>
      </c>
      <c r="C33" s="248"/>
    </row>
    <row r="34" spans="1:3" s="1" customFormat="1" ht="16.5" thickBot="1" x14ac:dyDescent="0.3">
      <c r="A34" s="16" t="s">
        <v>57</v>
      </c>
      <c r="B34" s="10" t="s">
        <v>58</v>
      </c>
      <c r="C34" s="248"/>
    </row>
    <row r="35" spans="1:3" s="1" customFormat="1" ht="16.5" thickBot="1" x14ac:dyDescent="0.3">
      <c r="A35" s="16" t="s">
        <v>59</v>
      </c>
      <c r="B35" s="10" t="s">
        <v>138</v>
      </c>
      <c r="C35" s="248">
        <f>C8+C15+C19+C23+C31+C32+C33+C34</f>
        <v>0</v>
      </c>
    </row>
    <row r="36" spans="1:3" s="1" customFormat="1" ht="16.5" thickBot="1" x14ac:dyDescent="0.3">
      <c r="A36" s="16" t="s">
        <v>60</v>
      </c>
      <c r="B36" s="10" t="s">
        <v>61</v>
      </c>
      <c r="C36" s="248">
        <f>SUM(C37:C39)</f>
        <v>0</v>
      </c>
    </row>
    <row r="37" spans="1:3" x14ac:dyDescent="0.25">
      <c r="A37" s="17" t="s">
        <v>62</v>
      </c>
      <c r="B37" s="9" t="s">
        <v>63</v>
      </c>
      <c r="C37" s="249"/>
    </row>
    <row r="38" spans="1:3" x14ac:dyDescent="0.25">
      <c r="A38" s="18" t="s">
        <v>64</v>
      </c>
      <c r="B38" s="4" t="s">
        <v>65</v>
      </c>
      <c r="C38" s="250"/>
    </row>
    <row r="39" spans="1:3" ht="16.5" thickBot="1" x14ac:dyDescent="0.3">
      <c r="A39" s="19" t="s">
        <v>66</v>
      </c>
      <c r="B39" s="12" t="s">
        <v>67</v>
      </c>
      <c r="C39" s="251"/>
    </row>
    <row r="40" spans="1:3" s="1" customFormat="1" ht="16.5" thickBot="1" x14ac:dyDescent="0.3">
      <c r="A40" s="16" t="s">
        <v>68</v>
      </c>
      <c r="B40" s="10" t="s">
        <v>69</v>
      </c>
      <c r="C40" s="248"/>
    </row>
    <row r="41" spans="1:3" s="1" customFormat="1" ht="16.5" thickBot="1" x14ac:dyDescent="0.3">
      <c r="A41" s="16" t="s">
        <v>70</v>
      </c>
      <c r="B41" s="10" t="s">
        <v>71</v>
      </c>
      <c r="C41" s="248"/>
    </row>
    <row r="42" spans="1:3" s="1" customFormat="1" ht="16.5" thickBot="1" x14ac:dyDescent="0.3">
      <c r="A42" s="16" t="s">
        <v>72</v>
      </c>
      <c r="B42" s="10" t="s">
        <v>73</v>
      </c>
      <c r="C42" s="248">
        <f>C43+C44</f>
        <v>0</v>
      </c>
    </row>
    <row r="43" spans="1:3" x14ac:dyDescent="0.25">
      <c r="A43" s="17" t="s">
        <v>74</v>
      </c>
      <c r="B43" s="9" t="s">
        <v>75</v>
      </c>
      <c r="C43" s="249"/>
    </row>
    <row r="44" spans="1:3" ht="16.5" thickBot="1" x14ac:dyDescent="0.3">
      <c r="A44" s="19" t="s">
        <v>76</v>
      </c>
      <c r="B44" s="12" t="s">
        <v>77</v>
      </c>
      <c r="C44" s="251"/>
    </row>
    <row r="45" spans="1:3" s="1" customFormat="1" ht="16.5" thickBot="1" x14ac:dyDescent="0.3">
      <c r="A45" s="16" t="s">
        <v>78</v>
      </c>
      <c r="B45" s="10" t="s">
        <v>79</v>
      </c>
      <c r="C45" s="248"/>
    </row>
    <row r="46" spans="1:3" s="1" customFormat="1" ht="16.5" thickBot="1" x14ac:dyDescent="0.3">
      <c r="A46" s="16" t="s">
        <v>80</v>
      </c>
      <c r="B46" s="10" t="s">
        <v>81</v>
      </c>
      <c r="C46" s="248"/>
    </row>
    <row r="47" spans="1:3" s="1" customFormat="1" ht="16.5" thickBot="1" x14ac:dyDescent="0.3">
      <c r="A47" s="16" t="s">
        <v>82</v>
      </c>
      <c r="B47" s="10" t="s">
        <v>83</v>
      </c>
      <c r="C47" s="248"/>
    </row>
    <row r="48" spans="1:3" s="1" customFormat="1" ht="16.5" thickBot="1" x14ac:dyDescent="0.3">
      <c r="A48" s="16" t="s">
        <v>84</v>
      </c>
      <c r="B48" s="10" t="s">
        <v>85</v>
      </c>
      <c r="C48" s="248">
        <f>C36+C40+C41+C42+C45+C46+C47</f>
        <v>0</v>
      </c>
    </row>
    <row r="49" spans="1:3" s="1" customFormat="1" ht="32.25" thickBot="1" x14ac:dyDescent="0.3">
      <c r="A49" s="16" t="s">
        <v>86</v>
      </c>
      <c r="B49" s="13" t="s">
        <v>87</v>
      </c>
      <c r="C49" s="248">
        <f>C35+C48</f>
        <v>0</v>
      </c>
    </row>
    <row r="51" spans="1:3" x14ac:dyDescent="0.25">
      <c r="A51" s="331" t="s">
        <v>89</v>
      </c>
      <c r="B51" s="331"/>
      <c r="C51" s="331"/>
    </row>
    <row r="52" spans="1:3" ht="16.5" thickBot="1" x14ac:dyDescent="0.3">
      <c r="A52" s="20" t="s">
        <v>90</v>
      </c>
      <c r="B52" s="1"/>
      <c r="C52" s="253"/>
    </row>
    <row r="53" spans="1:3" ht="32.25" thickBot="1" x14ac:dyDescent="0.3">
      <c r="A53" s="26" t="s">
        <v>5</v>
      </c>
      <c r="B53" s="10" t="s">
        <v>91</v>
      </c>
      <c r="C53" s="248" t="s">
        <v>448</v>
      </c>
    </row>
    <row r="54" spans="1:3" ht="16.5" thickBot="1" x14ac:dyDescent="0.3">
      <c r="A54" s="16" t="s">
        <v>4</v>
      </c>
      <c r="B54" s="10" t="s">
        <v>109</v>
      </c>
      <c r="C54" s="248">
        <f>C55+C56+C57+C58+C59+C65</f>
        <v>0</v>
      </c>
    </row>
    <row r="55" spans="1:3" x14ac:dyDescent="0.25">
      <c r="A55" s="23" t="s">
        <v>7</v>
      </c>
      <c r="B55" s="9" t="s">
        <v>92</v>
      </c>
      <c r="C55" s="254"/>
    </row>
    <row r="56" spans="1:3" x14ac:dyDescent="0.25">
      <c r="A56" s="24" t="s">
        <v>8</v>
      </c>
      <c r="B56" s="4" t="s">
        <v>93</v>
      </c>
      <c r="C56" s="255"/>
    </row>
    <row r="57" spans="1:3" x14ac:dyDescent="0.25">
      <c r="A57" s="24" t="s">
        <v>9</v>
      </c>
      <c r="B57" s="4" t="s">
        <v>94</v>
      </c>
      <c r="C57" s="255"/>
    </row>
    <row r="58" spans="1:3" x14ac:dyDescent="0.25">
      <c r="A58" s="24" t="s">
        <v>10</v>
      </c>
      <c r="B58" s="4" t="s">
        <v>95</v>
      </c>
      <c r="C58" s="255"/>
    </row>
    <row r="59" spans="1:3" x14ac:dyDescent="0.25">
      <c r="A59" s="24" t="s">
        <v>11</v>
      </c>
      <c r="B59" s="4" t="s">
        <v>96</v>
      </c>
      <c r="C59" s="255">
        <f>SUM(C60:C64)</f>
        <v>0</v>
      </c>
    </row>
    <row r="60" spans="1:3" x14ac:dyDescent="0.25">
      <c r="A60" s="24" t="s">
        <v>12</v>
      </c>
      <c r="B60" s="25" t="s">
        <v>97</v>
      </c>
      <c r="C60" s="255"/>
    </row>
    <row r="61" spans="1:3" x14ac:dyDescent="0.25">
      <c r="A61" s="24" t="s">
        <v>98</v>
      </c>
      <c r="B61" s="4" t="s">
        <v>104</v>
      </c>
      <c r="C61" s="255"/>
    </row>
    <row r="62" spans="1:3" x14ac:dyDescent="0.25">
      <c r="A62" s="24" t="s">
        <v>99</v>
      </c>
      <c r="B62" s="4" t="s">
        <v>139</v>
      </c>
      <c r="C62" s="255"/>
    </row>
    <row r="63" spans="1:3" x14ac:dyDescent="0.25">
      <c r="A63" s="24" t="s">
        <v>100</v>
      </c>
      <c r="B63" s="4" t="s">
        <v>140</v>
      </c>
      <c r="C63" s="255"/>
    </row>
    <row r="64" spans="1:3" x14ac:dyDescent="0.25">
      <c r="A64" s="24" t="s">
        <v>101</v>
      </c>
      <c r="B64" s="4" t="s">
        <v>141</v>
      </c>
      <c r="C64" s="255"/>
    </row>
    <row r="65" spans="1:3" x14ac:dyDescent="0.25">
      <c r="A65" s="24" t="s">
        <v>102</v>
      </c>
      <c r="B65" s="4" t="s">
        <v>103</v>
      </c>
      <c r="C65" s="255">
        <f>SUM(C66:C67)</f>
        <v>0</v>
      </c>
    </row>
    <row r="66" spans="1:3" x14ac:dyDescent="0.25">
      <c r="A66" s="24" t="s">
        <v>105</v>
      </c>
      <c r="B66" s="4" t="s">
        <v>106</v>
      </c>
      <c r="C66" s="255"/>
    </row>
    <row r="67" spans="1:3" ht="16.5" thickBot="1" x14ac:dyDescent="0.3">
      <c r="A67" s="27" t="s">
        <v>107</v>
      </c>
      <c r="B67" s="12" t="s">
        <v>108</v>
      </c>
      <c r="C67" s="256"/>
    </row>
    <row r="68" spans="1:3" ht="16.5" thickBot="1" x14ac:dyDescent="0.3">
      <c r="A68" s="16" t="s">
        <v>6</v>
      </c>
      <c r="B68" s="10" t="s">
        <v>122</v>
      </c>
      <c r="C68" s="248">
        <f>C69+C71+C73</f>
        <v>0</v>
      </c>
    </row>
    <row r="69" spans="1:3" x14ac:dyDescent="0.25">
      <c r="A69" s="23" t="s">
        <v>13</v>
      </c>
      <c r="B69" s="9" t="s">
        <v>110</v>
      </c>
      <c r="C69" s="254"/>
    </row>
    <row r="70" spans="1:3" x14ac:dyDescent="0.25">
      <c r="A70" s="24" t="s">
        <v>111</v>
      </c>
      <c r="B70" s="4" t="s">
        <v>112</v>
      </c>
      <c r="C70" s="255"/>
    </row>
    <row r="71" spans="1:3" x14ac:dyDescent="0.25">
      <c r="A71" s="24" t="s">
        <v>15</v>
      </c>
      <c r="B71" s="4" t="s">
        <v>113</v>
      </c>
      <c r="C71" s="255"/>
    </row>
    <row r="72" spans="1:3" x14ac:dyDescent="0.25">
      <c r="A72" s="24" t="s">
        <v>114</v>
      </c>
      <c r="B72" s="4" t="s">
        <v>115</v>
      </c>
      <c r="C72" s="255"/>
    </row>
    <row r="73" spans="1:3" x14ac:dyDescent="0.25">
      <c r="A73" s="24" t="s">
        <v>116</v>
      </c>
      <c r="B73" s="4" t="s">
        <v>117</v>
      </c>
      <c r="C73" s="255"/>
    </row>
    <row r="74" spans="1:3" x14ac:dyDescent="0.25">
      <c r="A74" s="24" t="s">
        <v>118</v>
      </c>
      <c r="B74" s="4" t="s">
        <v>119</v>
      </c>
      <c r="C74" s="255"/>
    </row>
    <row r="75" spans="1:3" ht="16.5" thickBot="1" x14ac:dyDescent="0.3">
      <c r="A75" s="27" t="s">
        <v>120</v>
      </c>
      <c r="B75" s="12" t="s">
        <v>121</v>
      </c>
      <c r="C75" s="256"/>
    </row>
    <row r="76" spans="1:3" ht="16.5" thickBot="1" x14ac:dyDescent="0.3">
      <c r="A76" s="16" t="s">
        <v>16</v>
      </c>
      <c r="B76" s="10" t="s">
        <v>123</v>
      </c>
      <c r="C76" s="248">
        <f>C54+C68</f>
        <v>0</v>
      </c>
    </row>
    <row r="77" spans="1:3" ht="16.5" thickBot="1" x14ac:dyDescent="0.3">
      <c r="A77" s="16" t="s">
        <v>21</v>
      </c>
      <c r="B77" s="10" t="s">
        <v>127</v>
      </c>
      <c r="C77" s="248">
        <f>SUM(C78:C80)</f>
        <v>0</v>
      </c>
    </row>
    <row r="78" spans="1:3" x14ac:dyDescent="0.25">
      <c r="A78" s="23" t="s">
        <v>23</v>
      </c>
      <c r="B78" s="9" t="s">
        <v>124</v>
      </c>
      <c r="C78" s="254"/>
    </row>
    <row r="79" spans="1:3" x14ac:dyDescent="0.25">
      <c r="A79" s="24" t="s">
        <v>27</v>
      </c>
      <c r="B79" s="4" t="s">
        <v>125</v>
      </c>
      <c r="C79" s="255"/>
    </row>
    <row r="80" spans="1:3" ht="16.5" thickBot="1" x14ac:dyDescent="0.3">
      <c r="A80" s="27" t="s">
        <v>28</v>
      </c>
      <c r="B80" s="12" t="s">
        <v>126</v>
      </c>
      <c r="C80" s="256"/>
    </row>
    <row r="81" spans="1:3" ht="16.5" thickBot="1" x14ac:dyDescent="0.3">
      <c r="A81" s="30" t="s">
        <v>30</v>
      </c>
      <c r="B81" s="31" t="s">
        <v>128</v>
      </c>
      <c r="C81" s="257"/>
    </row>
    <row r="82" spans="1:3" ht="16.5" thickBot="1" x14ac:dyDescent="0.3">
      <c r="A82" s="16" t="s">
        <v>53</v>
      </c>
      <c r="B82" s="10" t="s">
        <v>131</v>
      </c>
      <c r="C82" s="248">
        <f>C83</f>
        <v>0</v>
      </c>
    </row>
    <row r="83" spans="1:3" ht="16.5" thickBot="1" x14ac:dyDescent="0.3">
      <c r="A83" s="28" t="s">
        <v>129</v>
      </c>
      <c r="B83" s="29" t="s">
        <v>130</v>
      </c>
      <c r="C83" s="258"/>
    </row>
    <row r="84" spans="1:3" ht="16.5" thickBot="1" x14ac:dyDescent="0.3">
      <c r="A84" s="16" t="s">
        <v>55</v>
      </c>
      <c r="B84" s="10" t="s">
        <v>132</v>
      </c>
      <c r="C84" s="248"/>
    </row>
    <row r="85" spans="1:3" ht="16.5" thickBot="1" x14ac:dyDescent="0.3">
      <c r="A85" s="16" t="s">
        <v>57</v>
      </c>
      <c r="B85" s="10" t="s">
        <v>133</v>
      </c>
      <c r="C85" s="248"/>
    </row>
    <row r="86" spans="1:3" ht="16.5" thickBot="1" x14ac:dyDescent="0.3">
      <c r="A86" s="16" t="s">
        <v>134</v>
      </c>
      <c r="B86" s="10" t="s">
        <v>135</v>
      </c>
      <c r="C86" s="248"/>
    </row>
    <row r="87" spans="1:3" ht="16.5" thickBot="1" x14ac:dyDescent="0.3">
      <c r="A87" s="16" t="s">
        <v>60</v>
      </c>
      <c r="B87" s="10" t="s">
        <v>136</v>
      </c>
      <c r="C87" s="248">
        <f>C77+C81+C82+C84+C85+C86</f>
        <v>0</v>
      </c>
    </row>
    <row r="88" spans="1:3" ht="16.5" thickBot="1" x14ac:dyDescent="0.3">
      <c r="A88" s="16" t="s">
        <v>68</v>
      </c>
      <c r="B88" s="10" t="s">
        <v>137</v>
      </c>
      <c r="C88" s="248">
        <f>C76+C87</f>
        <v>0</v>
      </c>
    </row>
    <row r="90" spans="1:3" s="33" customFormat="1" ht="29.25" customHeight="1" x14ac:dyDescent="0.25">
      <c r="A90" s="329" t="s">
        <v>142</v>
      </c>
      <c r="B90" s="329"/>
      <c r="C90" s="329"/>
    </row>
    <row r="91" spans="1:3" ht="16.5" thickBot="1" x14ac:dyDescent="0.3">
      <c r="A91" s="20" t="s">
        <v>143</v>
      </c>
      <c r="B91" s="1"/>
      <c r="C91" s="246"/>
    </row>
    <row r="92" spans="1:3" ht="32.25" thickBot="1" x14ac:dyDescent="0.3">
      <c r="A92" s="16" t="s">
        <v>4</v>
      </c>
      <c r="B92" s="13" t="s">
        <v>144</v>
      </c>
      <c r="C92" s="248">
        <f>C35-C76</f>
        <v>0</v>
      </c>
    </row>
    <row r="93" spans="1:3" ht="32.25" thickBot="1" x14ac:dyDescent="0.3">
      <c r="A93" s="16" t="s">
        <v>6</v>
      </c>
      <c r="B93" s="13" t="s">
        <v>145</v>
      </c>
      <c r="C93" s="248">
        <f>C48-C87</f>
        <v>0</v>
      </c>
    </row>
  </sheetData>
  <mergeCells count="6">
    <mergeCell ref="A90:C90"/>
    <mergeCell ref="A1:C1"/>
    <mergeCell ref="A2:C2"/>
    <mergeCell ref="A3:C3"/>
    <mergeCell ref="A4:C4"/>
    <mergeCell ref="A51:C51"/>
  </mergeCells>
  <pageMargins left="0.70866141732283472" right="0.70866141732283472" top="0.74803149606299213" bottom="0.74803149606299213" header="0.31496062992125984" footer="0.31496062992125984"/>
  <pageSetup paperSize="9" scale="94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3"/>
  <sheetViews>
    <sheetView topLeftCell="A7" workbookViewId="0">
      <selection activeCell="C55" sqref="C55:C56"/>
    </sheetView>
  </sheetViews>
  <sheetFormatPr defaultRowHeight="15.75" x14ac:dyDescent="0.25"/>
  <cols>
    <col min="1" max="1" width="6.85546875" style="14" customWidth="1"/>
    <col min="2" max="2" width="60.42578125" style="2" customWidth="1"/>
    <col min="3" max="3" width="20.85546875" style="259" bestFit="1" customWidth="1"/>
    <col min="4" max="16384" width="9.140625" style="2"/>
  </cols>
  <sheetData>
    <row r="1" spans="1:3" x14ac:dyDescent="0.25">
      <c r="A1" s="330" t="s">
        <v>453</v>
      </c>
      <c r="B1" s="330"/>
      <c r="C1" s="330"/>
    </row>
    <row r="2" spans="1:3" s="1" customFormat="1" x14ac:dyDescent="0.25">
      <c r="A2" s="331" t="s">
        <v>0</v>
      </c>
      <c r="B2" s="331"/>
      <c r="C2" s="331"/>
    </row>
    <row r="3" spans="1:3" s="1" customFormat="1" ht="40.5" customHeight="1" x14ac:dyDescent="0.25">
      <c r="A3" s="332" t="s">
        <v>454</v>
      </c>
      <c r="B3" s="331"/>
      <c r="C3" s="331"/>
    </row>
    <row r="4" spans="1:3" s="1" customFormat="1" x14ac:dyDescent="0.25">
      <c r="A4" s="331" t="s">
        <v>1</v>
      </c>
      <c r="B4" s="331"/>
      <c r="C4" s="331"/>
    </row>
    <row r="5" spans="1:3" s="1" customFormat="1" ht="16.5" thickBot="1" x14ac:dyDescent="0.3">
      <c r="A5" s="20" t="s">
        <v>88</v>
      </c>
      <c r="C5" s="246"/>
    </row>
    <row r="6" spans="1:3" s="3" customFormat="1" ht="16.5" thickBot="1" x14ac:dyDescent="0.3">
      <c r="A6" s="5">
        <v>1</v>
      </c>
      <c r="B6" s="6">
        <v>2</v>
      </c>
      <c r="C6" s="193">
        <v>3</v>
      </c>
    </row>
    <row r="7" spans="1:3" s="1" customFormat="1" ht="32.25" thickBot="1" x14ac:dyDescent="0.3">
      <c r="A7" s="8" t="s">
        <v>5</v>
      </c>
      <c r="B7" s="6" t="s">
        <v>3</v>
      </c>
      <c r="C7" s="247" t="s">
        <v>448</v>
      </c>
    </row>
    <row r="8" spans="1:3" s="1" customFormat="1" ht="16.5" thickBot="1" x14ac:dyDescent="0.3">
      <c r="A8" s="16" t="s">
        <v>4</v>
      </c>
      <c r="B8" s="10" t="s">
        <v>17</v>
      </c>
      <c r="C8" s="248">
        <f>SUM(C9:C14)</f>
        <v>0</v>
      </c>
    </row>
    <row r="9" spans="1:3" x14ac:dyDescent="0.25">
      <c r="A9" s="17" t="s">
        <v>7</v>
      </c>
      <c r="B9" s="9" t="s">
        <v>31</v>
      </c>
      <c r="C9" s="249"/>
    </row>
    <row r="10" spans="1:3" x14ac:dyDescent="0.25">
      <c r="A10" s="18" t="s">
        <v>8</v>
      </c>
      <c r="B10" s="4" t="s">
        <v>32</v>
      </c>
      <c r="C10" s="250"/>
    </row>
    <row r="11" spans="1:3" x14ac:dyDescent="0.25">
      <c r="A11" s="18" t="s">
        <v>9</v>
      </c>
      <c r="B11" s="4" t="s">
        <v>33</v>
      </c>
      <c r="C11" s="250"/>
    </row>
    <row r="12" spans="1:3" x14ac:dyDescent="0.25">
      <c r="A12" s="18" t="s">
        <v>10</v>
      </c>
      <c r="B12" s="4" t="s">
        <v>34</v>
      </c>
      <c r="C12" s="250"/>
    </row>
    <row r="13" spans="1:3" x14ac:dyDescent="0.25">
      <c r="A13" s="18" t="s">
        <v>11</v>
      </c>
      <c r="B13" s="4" t="s">
        <v>35</v>
      </c>
      <c r="C13" s="250"/>
    </row>
    <row r="14" spans="1:3" ht="16.5" thickBot="1" x14ac:dyDescent="0.3">
      <c r="A14" s="19" t="s">
        <v>12</v>
      </c>
      <c r="B14" s="12" t="s">
        <v>36</v>
      </c>
      <c r="C14" s="251"/>
    </row>
    <row r="15" spans="1:3" s="1" customFormat="1" ht="16.5" thickBot="1" x14ac:dyDescent="0.3">
      <c r="A15" s="16" t="s">
        <v>6</v>
      </c>
      <c r="B15" s="10" t="s">
        <v>40</v>
      </c>
      <c r="C15" s="248">
        <f>SUM(C16:C18)</f>
        <v>0</v>
      </c>
    </row>
    <row r="16" spans="1:3" x14ac:dyDescent="0.25">
      <c r="A16" s="17" t="s">
        <v>13</v>
      </c>
      <c r="B16" s="9" t="s">
        <v>37</v>
      </c>
      <c r="C16" s="249"/>
    </row>
    <row r="17" spans="1:3" x14ac:dyDescent="0.25">
      <c r="A17" s="18" t="s">
        <v>14</v>
      </c>
      <c r="B17" s="4" t="s">
        <v>38</v>
      </c>
      <c r="C17" s="250"/>
    </row>
    <row r="18" spans="1:3" ht="16.5" thickBot="1" x14ac:dyDescent="0.3">
      <c r="A18" s="19" t="s">
        <v>15</v>
      </c>
      <c r="B18" s="12" t="s">
        <v>39</v>
      </c>
      <c r="C18" s="251"/>
    </row>
    <row r="19" spans="1:3" s="1" customFormat="1" ht="16.5" thickBot="1" x14ac:dyDescent="0.3">
      <c r="A19" s="16" t="s">
        <v>16</v>
      </c>
      <c r="B19" s="10" t="s">
        <v>44</v>
      </c>
      <c r="C19" s="248">
        <f>SUM(C20:C21)</f>
        <v>0</v>
      </c>
    </row>
    <row r="20" spans="1:3" x14ac:dyDescent="0.25">
      <c r="A20" s="17" t="s">
        <v>18</v>
      </c>
      <c r="B20" s="9" t="s">
        <v>41</v>
      </c>
      <c r="C20" s="249"/>
    </row>
    <row r="21" spans="1:3" x14ac:dyDescent="0.25">
      <c r="A21" s="18" t="s">
        <v>19</v>
      </c>
      <c r="B21" s="4" t="s">
        <v>42</v>
      </c>
      <c r="C21" s="250"/>
    </row>
    <row r="22" spans="1:3" ht="16.5" thickBot="1" x14ac:dyDescent="0.3">
      <c r="A22" s="19" t="s">
        <v>20</v>
      </c>
      <c r="B22" s="12" t="s">
        <v>43</v>
      </c>
      <c r="C22" s="251"/>
    </row>
    <row r="23" spans="1:3" s="1" customFormat="1" ht="16.5" thickBot="1" x14ac:dyDescent="0.3">
      <c r="A23" s="16" t="s">
        <v>21</v>
      </c>
      <c r="B23" s="10" t="s">
        <v>22</v>
      </c>
      <c r="C23" s="248">
        <f>C24+C28+C29+C30</f>
        <v>0</v>
      </c>
    </row>
    <row r="24" spans="1:3" x14ac:dyDescent="0.25">
      <c r="A24" s="17" t="s">
        <v>23</v>
      </c>
      <c r="B24" s="9" t="s">
        <v>45</v>
      </c>
      <c r="C24" s="249"/>
    </row>
    <row r="25" spans="1:3" x14ac:dyDescent="0.25">
      <c r="A25" s="18" t="s">
        <v>24</v>
      </c>
      <c r="B25" s="4" t="s">
        <v>46</v>
      </c>
      <c r="C25" s="250"/>
    </row>
    <row r="26" spans="1:3" x14ac:dyDescent="0.25">
      <c r="A26" s="18" t="s">
        <v>25</v>
      </c>
      <c r="B26" s="4" t="s">
        <v>47</v>
      </c>
      <c r="C26" s="250"/>
    </row>
    <row r="27" spans="1:3" x14ac:dyDescent="0.25">
      <c r="A27" s="18" t="s">
        <v>26</v>
      </c>
      <c r="B27" s="4" t="s">
        <v>48</v>
      </c>
      <c r="C27" s="250"/>
    </row>
    <row r="28" spans="1:3" x14ac:dyDescent="0.25">
      <c r="A28" s="18" t="s">
        <v>27</v>
      </c>
      <c r="B28" s="4" t="s">
        <v>49</v>
      </c>
      <c r="C28" s="250"/>
    </row>
    <row r="29" spans="1:3" x14ac:dyDescent="0.25">
      <c r="A29" s="18" t="s">
        <v>28</v>
      </c>
      <c r="B29" s="4" t="s">
        <v>50</v>
      </c>
      <c r="C29" s="250"/>
    </row>
    <row r="30" spans="1:3" ht="16.5" thickBot="1" x14ac:dyDescent="0.3">
      <c r="A30" s="19" t="s">
        <v>29</v>
      </c>
      <c r="B30" s="12" t="s">
        <v>51</v>
      </c>
      <c r="C30" s="251"/>
    </row>
    <row r="31" spans="1:3" s="1" customFormat="1" ht="16.5" thickBot="1" x14ac:dyDescent="0.3">
      <c r="A31" s="16" t="s">
        <v>30</v>
      </c>
      <c r="B31" s="10" t="s">
        <v>52</v>
      </c>
      <c r="C31" s="248"/>
    </row>
    <row r="32" spans="1:3" s="1" customFormat="1" ht="16.5" thickBot="1" x14ac:dyDescent="0.3">
      <c r="A32" s="21" t="s">
        <v>53</v>
      </c>
      <c r="B32" s="22" t="s">
        <v>54</v>
      </c>
      <c r="C32" s="252"/>
    </row>
    <row r="33" spans="1:3" s="1" customFormat="1" ht="16.5" thickBot="1" x14ac:dyDescent="0.3">
      <c r="A33" s="16" t="s">
        <v>55</v>
      </c>
      <c r="B33" s="10" t="s">
        <v>56</v>
      </c>
      <c r="C33" s="248"/>
    </row>
    <row r="34" spans="1:3" s="1" customFormat="1" ht="16.5" thickBot="1" x14ac:dyDescent="0.3">
      <c r="A34" s="16" t="s">
        <v>57</v>
      </c>
      <c r="B34" s="10" t="s">
        <v>58</v>
      </c>
      <c r="C34" s="248"/>
    </row>
    <row r="35" spans="1:3" s="1" customFormat="1" ht="16.5" thickBot="1" x14ac:dyDescent="0.3">
      <c r="A35" s="16" t="s">
        <v>59</v>
      </c>
      <c r="B35" s="10" t="s">
        <v>138</v>
      </c>
      <c r="C35" s="248">
        <f>C8+C15+C19+C23+C31+C32+C33+C34</f>
        <v>0</v>
      </c>
    </row>
    <row r="36" spans="1:3" s="1" customFormat="1" ht="16.5" thickBot="1" x14ac:dyDescent="0.3">
      <c r="A36" s="16" t="s">
        <v>60</v>
      </c>
      <c r="B36" s="10" t="s">
        <v>61</v>
      </c>
      <c r="C36" s="248">
        <f>SUM(C37:C39)</f>
        <v>0</v>
      </c>
    </row>
    <row r="37" spans="1:3" x14ac:dyDescent="0.25">
      <c r="A37" s="17" t="s">
        <v>62</v>
      </c>
      <c r="B37" s="9" t="s">
        <v>63</v>
      </c>
      <c r="C37" s="249"/>
    </row>
    <row r="38" spans="1:3" x14ac:dyDescent="0.25">
      <c r="A38" s="18" t="s">
        <v>64</v>
      </c>
      <c r="B38" s="4" t="s">
        <v>65</v>
      </c>
      <c r="C38" s="250"/>
    </row>
    <row r="39" spans="1:3" ht="16.5" thickBot="1" x14ac:dyDescent="0.3">
      <c r="A39" s="19" t="s">
        <v>66</v>
      </c>
      <c r="B39" s="12" t="s">
        <v>67</v>
      </c>
      <c r="C39" s="251"/>
    </row>
    <row r="40" spans="1:3" s="1" customFormat="1" ht="16.5" thickBot="1" x14ac:dyDescent="0.3">
      <c r="A40" s="16" t="s">
        <v>68</v>
      </c>
      <c r="B40" s="10" t="s">
        <v>69</v>
      </c>
      <c r="C40" s="248"/>
    </row>
    <row r="41" spans="1:3" s="1" customFormat="1" ht="16.5" thickBot="1" x14ac:dyDescent="0.3">
      <c r="A41" s="16" t="s">
        <v>70</v>
      </c>
      <c r="B41" s="10" t="s">
        <v>71</v>
      </c>
      <c r="C41" s="248"/>
    </row>
    <row r="42" spans="1:3" s="1" customFormat="1" ht="16.5" thickBot="1" x14ac:dyDescent="0.3">
      <c r="A42" s="16" t="s">
        <v>72</v>
      </c>
      <c r="B42" s="10" t="s">
        <v>73</v>
      </c>
      <c r="C42" s="248">
        <f>C43+C44</f>
        <v>0</v>
      </c>
    </row>
    <row r="43" spans="1:3" x14ac:dyDescent="0.25">
      <c r="A43" s="17" t="s">
        <v>74</v>
      </c>
      <c r="B43" s="9" t="s">
        <v>75</v>
      </c>
      <c r="C43" s="249"/>
    </row>
    <row r="44" spans="1:3" ht="16.5" thickBot="1" x14ac:dyDescent="0.3">
      <c r="A44" s="19" t="s">
        <v>76</v>
      </c>
      <c r="B44" s="12" t="s">
        <v>77</v>
      </c>
      <c r="C44" s="251"/>
    </row>
    <row r="45" spans="1:3" s="1" customFormat="1" ht="16.5" thickBot="1" x14ac:dyDescent="0.3">
      <c r="A45" s="16" t="s">
        <v>78</v>
      </c>
      <c r="B45" s="10" t="s">
        <v>79</v>
      </c>
      <c r="C45" s="248"/>
    </row>
    <row r="46" spans="1:3" s="1" customFormat="1" ht="16.5" thickBot="1" x14ac:dyDescent="0.3">
      <c r="A46" s="16" t="s">
        <v>80</v>
      </c>
      <c r="B46" s="10" t="s">
        <v>81</v>
      </c>
      <c r="C46" s="248"/>
    </row>
    <row r="47" spans="1:3" s="1" customFormat="1" ht="16.5" thickBot="1" x14ac:dyDescent="0.3">
      <c r="A47" s="16" t="s">
        <v>82</v>
      </c>
      <c r="B47" s="10" t="s">
        <v>83</v>
      </c>
      <c r="C47" s="248"/>
    </row>
    <row r="48" spans="1:3" s="1" customFormat="1" ht="16.5" thickBot="1" x14ac:dyDescent="0.3">
      <c r="A48" s="16" t="s">
        <v>84</v>
      </c>
      <c r="B48" s="10" t="s">
        <v>85</v>
      </c>
      <c r="C48" s="248">
        <f>C36+C40+C41+C42+C45+C46+C47</f>
        <v>0</v>
      </c>
    </row>
    <row r="49" spans="1:3" s="1" customFormat="1" ht="32.25" thickBot="1" x14ac:dyDescent="0.3">
      <c r="A49" s="16" t="s">
        <v>86</v>
      </c>
      <c r="B49" s="13" t="s">
        <v>87</v>
      </c>
      <c r="C49" s="248">
        <f>C35+C48</f>
        <v>0</v>
      </c>
    </row>
    <row r="51" spans="1:3" x14ac:dyDescent="0.25">
      <c r="A51" s="331" t="s">
        <v>89</v>
      </c>
      <c r="B51" s="331"/>
      <c r="C51" s="331"/>
    </row>
    <row r="52" spans="1:3" ht="16.5" thickBot="1" x14ac:dyDescent="0.3">
      <c r="A52" s="20" t="s">
        <v>90</v>
      </c>
      <c r="B52" s="1"/>
      <c r="C52" s="253"/>
    </row>
    <row r="53" spans="1:3" ht="32.25" thickBot="1" x14ac:dyDescent="0.3">
      <c r="A53" s="26" t="s">
        <v>5</v>
      </c>
      <c r="B53" s="10" t="s">
        <v>91</v>
      </c>
      <c r="C53" s="248" t="s">
        <v>448</v>
      </c>
    </row>
    <row r="54" spans="1:3" ht="16.5" thickBot="1" x14ac:dyDescent="0.3">
      <c r="A54" s="16" t="s">
        <v>4</v>
      </c>
      <c r="B54" s="10" t="s">
        <v>109</v>
      </c>
      <c r="C54" s="248">
        <f>C55+C56+C57+C58+C59+C65</f>
        <v>0</v>
      </c>
    </row>
    <row r="55" spans="1:3" x14ac:dyDescent="0.25">
      <c r="A55" s="23" t="s">
        <v>7</v>
      </c>
      <c r="B55" s="9" t="s">
        <v>92</v>
      </c>
      <c r="C55" s="254"/>
    </row>
    <row r="56" spans="1:3" x14ac:dyDescent="0.25">
      <c r="A56" s="24" t="s">
        <v>8</v>
      </c>
      <c r="B56" s="4" t="s">
        <v>93</v>
      </c>
      <c r="C56" s="255"/>
    </row>
    <row r="57" spans="1:3" x14ac:dyDescent="0.25">
      <c r="A57" s="24" t="s">
        <v>9</v>
      </c>
      <c r="B57" s="4" t="s">
        <v>94</v>
      </c>
      <c r="C57" s="255"/>
    </row>
    <row r="58" spans="1:3" x14ac:dyDescent="0.25">
      <c r="A58" s="24" t="s">
        <v>10</v>
      </c>
      <c r="B58" s="4" t="s">
        <v>95</v>
      </c>
      <c r="C58" s="255"/>
    </row>
    <row r="59" spans="1:3" x14ac:dyDescent="0.25">
      <c r="A59" s="24" t="s">
        <v>11</v>
      </c>
      <c r="B59" s="4" t="s">
        <v>96</v>
      </c>
      <c r="C59" s="255"/>
    </row>
    <row r="60" spans="1:3" x14ac:dyDescent="0.25">
      <c r="A60" s="24" t="s">
        <v>12</v>
      </c>
      <c r="B60" s="25" t="s">
        <v>97</v>
      </c>
      <c r="C60" s="255"/>
    </row>
    <row r="61" spans="1:3" x14ac:dyDescent="0.25">
      <c r="A61" s="24" t="s">
        <v>98</v>
      </c>
      <c r="B61" s="4" t="s">
        <v>104</v>
      </c>
      <c r="C61" s="255"/>
    </row>
    <row r="62" spans="1:3" x14ac:dyDescent="0.25">
      <c r="A62" s="24" t="s">
        <v>99</v>
      </c>
      <c r="B62" s="4" t="s">
        <v>139</v>
      </c>
      <c r="C62" s="255"/>
    </row>
    <row r="63" spans="1:3" x14ac:dyDescent="0.25">
      <c r="A63" s="24" t="s">
        <v>100</v>
      </c>
      <c r="B63" s="4" t="s">
        <v>140</v>
      </c>
      <c r="C63" s="255"/>
    </row>
    <row r="64" spans="1:3" x14ac:dyDescent="0.25">
      <c r="A64" s="24" t="s">
        <v>101</v>
      </c>
      <c r="B64" s="4" t="s">
        <v>141</v>
      </c>
      <c r="C64" s="255"/>
    </row>
    <row r="65" spans="1:3" x14ac:dyDescent="0.25">
      <c r="A65" s="24" t="s">
        <v>102</v>
      </c>
      <c r="B65" s="4" t="s">
        <v>103</v>
      </c>
      <c r="C65" s="255"/>
    </row>
    <row r="66" spans="1:3" x14ac:dyDescent="0.25">
      <c r="A66" s="24" t="s">
        <v>105</v>
      </c>
      <c r="B66" s="4" t="s">
        <v>106</v>
      </c>
      <c r="C66" s="255"/>
    </row>
    <row r="67" spans="1:3" ht="16.5" thickBot="1" x14ac:dyDescent="0.3">
      <c r="A67" s="27" t="s">
        <v>107</v>
      </c>
      <c r="B67" s="12" t="s">
        <v>108</v>
      </c>
      <c r="C67" s="256"/>
    </row>
    <row r="68" spans="1:3" ht="16.5" thickBot="1" x14ac:dyDescent="0.3">
      <c r="A68" s="16" t="s">
        <v>6</v>
      </c>
      <c r="B68" s="10" t="s">
        <v>122</v>
      </c>
      <c r="C68" s="248">
        <f>C69+C71+C73</f>
        <v>0</v>
      </c>
    </row>
    <row r="69" spans="1:3" x14ac:dyDescent="0.25">
      <c r="A69" s="23" t="s">
        <v>13</v>
      </c>
      <c r="B69" s="9" t="s">
        <v>110</v>
      </c>
      <c r="C69" s="254"/>
    </row>
    <row r="70" spans="1:3" x14ac:dyDescent="0.25">
      <c r="A70" s="24" t="s">
        <v>111</v>
      </c>
      <c r="B70" s="4" t="s">
        <v>112</v>
      </c>
      <c r="C70" s="255"/>
    </row>
    <row r="71" spans="1:3" x14ac:dyDescent="0.25">
      <c r="A71" s="24" t="s">
        <v>15</v>
      </c>
      <c r="B71" s="4" t="s">
        <v>113</v>
      </c>
      <c r="C71" s="255"/>
    </row>
    <row r="72" spans="1:3" x14ac:dyDescent="0.25">
      <c r="A72" s="24" t="s">
        <v>114</v>
      </c>
      <c r="B72" s="4" t="s">
        <v>115</v>
      </c>
      <c r="C72" s="255"/>
    </row>
    <row r="73" spans="1:3" x14ac:dyDescent="0.25">
      <c r="A73" s="24" t="s">
        <v>116</v>
      </c>
      <c r="B73" s="4" t="s">
        <v>117</v>
      </c>
      <c r="C73" s="255"/>
    </row>
    <row r="74" spans="1:3" x14ac:dyDescent="0.25">
      <c r="A74" s="24" t="s">
        <v>118</v>
      </c>
      <c r="B74" s="4" t="s">
        <v>119</v>
      </c>
      <c r="C74" s="255"/>
    </row>
    <row r="75" spans="1:3" ht="16.5" thickBot="1" x14ac:dyDescent="0.3">
      <c r="A75" s="27" t="s">
        <v>120</v>
      </c>
      <c r="B75" s="12" t="s">
        <v>121</v>
      </c>
      <c r="C75" s="256"/>
    </row>
    <row r="76" spans="1:3" ht="16.5" thickBot="1" x14ac:dyDescent="0.3">
      <c r="A76" s="16" t="s">
        <v>16</v>
      </c>
      <c r="B76" s="10" t="s">
        <v>123</v>
      </c>
      <c r="C76" s="248">
        <f>C54+C68</f>
        <v>0</v>
      </c>
    </row>
    <row r="77" spans="1:3" ht="16.5" thickBot="1" x14ac:dyDescent="0.3">
      <c r="A77" s="16" t="s">
        <v>21</v>
      </c>
      <c r="B77" s="10" t="s">
        <v>127</v>
      </c>
      <c r="C77" s="248">
        <f>SUM(C78:C80)</f>
        <v>0</v>
      </c>
    </row>
    <row r="78" spans="1:3" x14ac:dyDescent="0.25">
      <c r="A78" s="23" t="s">
        <v>23</v>
      </c>
      <c r="B78" s="9" t="s">
        <v>124</v>
      </c>
      <c r="C78" s="254"/>
    </row>
    <row r="79" spans="1:3" x14ac:dyDescent="0.25">
      <c r="A79" s="24" t="s">
        <v>27</v>
      </c>
      <c r="B79" s="4" t="s">
        <v>125</v>
      </c>
      <c r="C79" s="255"/>
    </row>
    <row r="80" spans="1:3" ht="16.5" thickBot="1" x14ac:dyDescent="0.3">
      <c r="A80" s="27" t="s">
        <v>28</v>
      </c>
      <c r="B80" s="12" t="s">
        <v>126</v>
      </c>
      <c r="C80" s="256"/>
    </row>
    <row r="81" spans="1:3" ht="16.5" thickBot="1" x14ac:dyDescent="0.3">
      <c r="A81" s="30" t="s">
        <v>30</v>
      </c>
      <c r="B81" s="31" t="s">
        <v>128</v>
      </c>
      <c r="C81" s="257"/>
    </row>
    <row r="82" spans="1:3" ht="16.5" thickBot="1" x14ac:dyDescent="0.3">
      <c r="A82" s="16" t="s">
        <v>53</v>
      </c>
      <c r="B82" s="10" t="s">
        <v>131</v>
      </c>
      <c r="C82" s="248">
        <f>C83</f>
        <v>0</v>
      </c>
    </row>
    <row r="83" spans="1:3" ht="16.5" thickBot="1" x14ac:dyDescent="0.3">
      <c r="A83" s="28" t="s">
        <v>129</v>
      </c>
      <c r="B83" s="29" t="s">
        <v>130</v>
      </c>
      <c r="C83" s="258"/>
    </row>
    <row r="84" spans="1:3" ht="16.5" thickBot="1" x14ac:dyDescent="0.3">
      <c r="A84" s="16" t="s">
        <v>55</v>
      </c>
      <c r="B84" s="10" t="s">
        <v>132</v>
      </c>
      <c r="C84" s="248"/>
    </row>
    <row r="85" spans="1:3" ht="16.5" thickBot="1" x14ac:dyDescent="0.3">
      <c r="A85" s="16" t="s">
        <v>57</v>
      </c>
      <c r="B85" s="10" t="s">
        <v>133</v>
      </c>
      <c r="C85" s="248"/>
    </row>
    <row r="86" spans="1:3" ht="16.5" thickBot="1" x14ac:dyDescent="0.3">
      <c r="A86" s="16" t="s">
        <v>134</v>
      </c>
      <c r="B86" s="10" t="s">
        <v>135</v>
      </c>
      <c r="C86" s="248"/>
    </row>
    <row r="87" spans="1:3" ht="16.5" thickBot="1" x14ac:dyDescent="0.3">
      <c r="A87" s="16" t="s">
        <v>60</v>
      </c>
      <c r="B87" s="10" t="s">
        <v>136</v>
      </c>
      <c r="C87" s="248">
        <f>C77+C81+C82+C84+C85+C86</f>
        <v>0</v>
      </c>
    </row>
    <row r="88" spans="1:3" ht="16.5" thickBot="1" x14ac:dyDescent="0.3">
      <c r="A88" s="16" t="s">
        <v>68</v>
      </c>
      <c r="B88" s="10" t="s">
        <v>137</v>
      </c>
      <c r="C88" s="248">
        <f>C76+C87</f>
        <v>0</v>
      </c>
    </row>
    <row r="90" spans="1:3" s="33" customFormat="1" ht="29.25" customHeight="1" x14ac:dyDescent="0.25">
      <c r="A90" s="329" t="s">
        <v>142</v>
      </c>
      <c r="B90" s="329"/>
      <c r="C90" s="329"/>
    </row>
    <row r="91" spans="1:3" ht="16.5" thickBot="1" x14ac:dyDescent="0.3">
      <c r="A91" s="20" t="s">
        <v>143</v>
      </c>
      <c r="B91" s="1"/>
      <c r="C91" s="246"/>
    </row>
    <row r="92" spans="1:3" ht="32.25" thickBot="1" x14ac:dyDescent="0.3">
      <c r="A92" s="16" t="s">
        <v>4</v>
      </c>
      <c r="B92" s="13" t="s">
        <v>144</v>
      </c>
      <c r="C92" s="248">
        <f>C35-C76</f>
        <v>0</v>
      </c>
    </row>
    <row r="93" spans="1:3" ht="32.25" thickBot="1" x14ac:dyDescent="0.3">
      <c r="A93" s="16" t="s">
        <v>6</v>
      </c>
      <c r="B93" s="13" t="s">
        <v>145</v>
      </c>
      <c r="C93" s="248">
        <f>C48-C87</f>
        <v>0</v>
      </c>
    </row>
  </sheetData>
  <mergeCells count="6">
    <mergeCell ref="A90:C90"/>
    <mergeCell ref="A1:C1"/>
    <mergeCell ref="A2:C2"/>
    <mergeCell ref="A3:C3"/>
    <mergeCell ref="A4:C4"/>
    <mergeCell ref="A51:C51"/>
  </mergeCells>
  <pageMargins left="0.70866141732283472" right="0.70866141732283472" top="0.74803149606299213" bottom="0.74803149606299213" header="0.31496062992125984" footer="0.31496062992125984"/>
  <pageSetup paperSize="9" scale="94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workbookViewId="0">
      <selection activeCell="C31" sqref="C31"/>
    </sheetView>
  </sheetViews>
  <sheetFormatPr defaultRowHeight="15.75" x14ac:dyDescent="0.25"/>
  <cols>
    <col min="1" max="1" width="5.7109375" style="15" customWidth="1"/>
    <col min="2" max="2" width="57.5703125" style="2" bestFit="1" customWidth="1"/>
    <col min="3" max="3" width="14.7109375" style="194" customWidth="1"/>
    <col min="4" max="4" width="53.85546875" style="2" bestFit="1" customWidth="1"/>
    <col min="5" max="5" width="14.7109375" style="194" customWidth="1"/>
    <col min="6" max="16384" width="9.140625" style="2"/>
  </cols>
  <sheetData>
    <row r="1" spans="1:5" x14ac:dyDescent="0.25">
      <c r="B1" s="333" t="s">
        <v>455</v>
      </c>
      <c r="C1" s="333"/>
      <c r="D1" s="333"/>
      <c r="E1" s="333"/>
    </row>
    <row r="2" spans="1:5" ht="54.75" customHeight="1" x14ac:dyDescent="0.25">
      <c r="A2" s="334" t="s">
        <v>146</v>
      </c>
      <c r="B2" s="334"/>
      <c r="C2" s="334"/>
      <c r="D2" s="334"/>
      <c r="E2" s="334"/>
    </row>
    <row r="3" spans="1:5" x14ac:dyDescent="0.25">
      <c r="A3" s="335" t="s">
        <v>147</v>
      </c>
      <c r="B3" s="335"/>
      <c r="C3" s="335"/>
      <c r="D3" s="335"/>
      <c r="E3" s="335"/>
    </row>
    <row r="4" spans="1:5" ht="16.5" thickBot="1" x14ac:dyDescent="0.3">
      <c r="A4" s="333" t="s">
        <v>383</v>
      </c>
      <c r="B4" s="333"/>
      <c r="C4" s="333"/>
      <c r="D4" s="333"/>
      <c r="E4" s="333"/>
    </row>
    <row r="5" spans="1:5" s="33" customFormat="1" ht="32.25" thickBot="1" x14ac:dyDescent="0.3">
      <c r="A5" s="44" t="s">
        <v>5</v>
      </c>
      <c r="B5" s="6" t="s">
        <v>148</v>
      </c>
      <c r="C5" s="195" t="s">
        <v>456</v>
      </c>
      <c r="D5" s="6" t="s">
        <v>149</v>
      </c>
      <c r="E5" s="197" t="s">
        <v>456</v>
      </c>
    </row>
    <row r="6" spans="1:5" s="15" customFormat="1" ht="16.5" thickBot="1" x14ac:dyDescent="0.3">
      <c r="A6" s="37" t="s">
        <v>150</v>
      </c>
      <c r="B6" s="38" t="s">
        <v>173</v>
      </c>
      <c r="C6" s="196" t="s">
        <v>151</v>
      </c>
      <c r="D6" s="38" t="s">
        <v>152</v>
      </c>
      <c r="E6" s="198" t="s">
        <v>153</v>
      </c>
    </row>
    <row r="7" spans="1:5" x14ac:dyDescent="0.25">
      <c r="A7" s="36" t="s">
        <v>4</v>
      </c>
      <c r="B7" s="9" t="s">
        <v>154</v>
      </c>
      <c r="C7" s="254"/>
      <c r="D7" s="9" t="s">
        <v>92</v>
      </c>
      <c r="E7" s="254"/>
    </row>
    <row r="8" spans="1:5" x14ac:dyDescent="0.25">
      <c r="A8" s="35" t="s">
        <v>6</v>
      </c>
      <c r="B8" s="4" t="s">
        <v>155</v>
      </c>
      <c r="C8" s="255"/>
      <c r="D8" s="4" t="s">
        <v>156</v>
      </c>
      <c r="E8" s="255"/>
    </row>
    <row r="9" spans="1:5" x14ac:dyDescent="0.25">
      <c r="A9" s="35" t="s">
        <v>16</v>
      </c>
      <c r="B9" s="4" t="s">
        <v>158</v>
      </c>
      <c r="C9" s="255"/>
      <c r="D9" s="4" t="s">
        <v>159</v>
      </c>
      <c r="E9" s="255"/>
    </row>
    <row r="10" spans="1:5" x14ac:dyDescent="0.25">
      <c r="A10" s="35" t="s">
        <v>21</v>
      </c>
      <c r="B10" s="4" t="s">
        <v>160</v>
      </c>
      <c r="C10" s="255"/>
      <c r="D10" s="4" t="s">
        <v>95</v>
      </c>
      <c r="E10" s="255"/>
    </row>
    <row r="11" spans="1:5" x14ac:dyDescent="0.25">
      <c r="A11" s="35" t="s">
        <v>30</v>
      </c>
      <c r="B11" s="4" t="s">
        <v>161</v>
      </c>
      <c r="C11" s="255"/>
      <c r="D11" s="4" t="s">
        <v>96</v>
      </c>
      <c r="E11" s="255"/>
    </row>
    <row r="12" spans="1:5" x14ac:dyDescent="0.25">
      <c r="A12" s="35" t="s">
        <v>53</v>
      </c>
      <c r="B12" s="4" t="s">
        <v>162</v>
      </c>
      <c r="C12" s="255"/>
      <c r="D12" s="4" t="s">
        <v>103</v>
      </c>
      <c r="E12" s="255"/>
    </row>
    <row r="13" spans="1:5" ht="16.5" thickBot="1" x14ac:dyDescent="0.3">
      <c r="A13" s="40" t="s">
        <v>55</v>
      </c>
      <c r="B13" s="12" t="s">
        <v>163</v>
      </c>
      <c r="C13" s="256"/>
      <c r="D13" s="12"/>
      <c r="E13" s="256"/>
    </row>
    <row r="14" spans="1:5" ht="16.5" thickBot="1" x14ac:dyDescent="0.3">
      <c r="A14" s="37" t="s">
        <v>57</v>
      </c>
      <c r="B14" s="10" t="s">
        <v>164</v>
      </c>
      <c r="C14" s="261">
        <f>C7+C8+C10+C11</f>
        <v>0</v>
      </c>
      <c r="D14" s="10" t="s">
        <v>165</v>
      </c>
      <c r="E14" s="248">
        <f>SUM(E7:E13)</f>
        <v>0</v>
      </c>
    </row>
    <row r="15" spans="1:5" x14ac:dyDescent="0.25">
      <c r="A15" s="36" t="s">
        <v>59</v>
      </c>
      <c r="B15" s="9" t="s">
        <v>168</v>
      </c>
      <c r="C15" s="254"/>
      <c r="D15" s="9" t="s">
        <v>172</v>
      </c>
      <c r="E15" s="254"/>
    </row>
    <row r="16" spans="1:5" x14ac:dyDescent="0.25">
      <c r="A16" s="35" t="s">
        <v>60</v>
      </c>
      <c r="B16" s="4" t="s">
        <v>166</v>
      </c>
      <c r="C16" s="255"/>
      <c r="D16" s="4" t="s">
        <v>130</v>
      </c>
      <c r="E16" s="255"/>
    </row>
    <row r="17" spans="1:5" x14ac:dyDescent="0.25">
      <c r="A17" s="35" t="s">
        <v>68</v>
      </c>
      <c r="B17" s="4" t="s">
        <v>169</v>
      </c>
      <c r="C17" s="255"/>
      <c r="D17" s="4"/>
      <c r="E17" s="255"/>
    </row>
    <row r="18" spans="1:5" ht="16.5" thickBot="1" x14ac:dyDescent="0.3">
      <c r="A18" s="40" t="s">
        <v>70</v>
      </c>
      <c r="B18" s="12" t="s">
        <v>167</v>
      </c>
      <c r="C18" s="256"/>
      <c r="D18" s="12"/>
      <c r="E18" s="256"/>
    </row>
    <row r="19" spans="1:5" ht="16.5" thickBot="1" x14ac:dyDescent="0.3">
      <c r="A19" s="37" t="s">
        <v>72</v>
      </c>
      <c r="B19" s="10" t="s">
        <v>170</v>
      </c>
      <c r="C19" s="261">
        <f>C15+C17</f>
        <v>0</v>
      </c>
      <c r="D19" s="10" t="s">
        <v>362</v>
      </c>
      <c r="E19" s="248">
        <f>SUM(E15:E18)</f>
        <v>0</v>
      </c>
    </row>
    <row r="20" spans="1:5" ht="16.5" thickBot="1" x14ac:dyDescent="0.3">
      <c r="A20" s="41" t="s">
        <v>78</v>
      </c>
      <c r="B20" s="42" t="s">
        <v>171</v>
      </c>
      <c r="C20" s="261">
        <f>C14+C19</f>
        <v>0</v>
      </c>
      <c r="D20" s="10" t="s">
        <v>174</v>
      </c>
      <c r="E20" s="248">
        <f>E14+E19</f>
        <v>0</v>
      </c>
    </row>
    <row r="21" spans="1:5" ht="16.5" thickBot="1" x14ac:dyDescent="0.3">
      <c r="A21" s="43" t="s">
        <v>80</v>
      </c>
      <c r="B21" s="42" t="s">
        <v>176</v>
      </c>
      <c r="C21" s="261">
        <f>E14-C14</f>
        <v>0</v>
      </c>
      <c r="D21" s="10" t="s">
        <v>175</v>
      </c>
      <c r="E21" s="248">
        <v>0</v>
      </c>
    </row>
    <row r="22" spans="1:5" ht="16.5" thickBot="1" x14ac:dyDescent="0.3">
      <c r="A22" s="43" t="s">
        <v>157</v>
      </c>
      <c r="B22" s="42" t="s">
        <v>177</v>
      </c>
      <c r="C22" s="261">
        <f>C20-E20</f>
        <v>0</v>
      </c>
      <c r="D22" s="10" t="s">
        <v>178</v>
      </c>
      <c r="E22" s="248">
        <v>0</v>
      </c>
    </row>
  </sheetData>
  <mergeCells count="4">
    <mergeCell ref="A4:E4"/>
    <mergeCell ref="A2:E2"/>
    <mergeCell ref="A3:E3"/>
    <mergeCell ref="B1:E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workbookViewId="0">
      <selection activeCell="C7" sqref="C7"/>
    </sheetView>
  </sheetViews>
  <sheetFormatPr defaultRowHeight="15.75" x14ac:dyDescent="0.25"/>
  <cols>
    <col min="1" max="1" width="5.7109375" style="15" customWidth="1"/>
    <col min="2" max="2" width="60.28515625" style="2" bestFit="1" customWidth="1"/>
    <col min="3" max="3" width="14.7109375" style="194" customWidth="1"/>
    <col min="4" max="4" width="62.5703125" style="2" bestFit="1" customWidth="1"/>
    <col min="5" max="5" width="14.7109375" style="194" customWidth="1"/>
    <col min="6" max="16384" width="9.140625" style="2"/>
  </cols>
  <sheetData>
    <row r="1" spans="1:5" x14ac:dyDescent="0.25">
      <c r="B1" s="333" t="s">
        <v>457</v>
      </c>
      <c r="C1" s="333"/>
      <c r="D1" s="333"/>
      <c r="E1" s="333"/>
    </row>
    <row r="2" spans="1:5" ht="60" customHeight="1" x14ac:dyDescent="0.25">
      <c r="A2" s="334" t="s">
        <v>179</v>
      </c>
      <c r="B2" s="334"/>
      <c r="C2" s="334"/>
      <c r="D2" s="334"/>
      <c r="E2" s="334"/>
    </row>
    <row r="3" spans="1:5" x14ac:dyDescent="0.25">
      <c r="A3" s="335" t="s">
        <v>147</v>
      </c>
      <c r="B3" s="335"/>
      <c r="C3" s="335"/>
      <c r="D3" s="335"/>
      <c r="E3" s="335"/>
    </row>
    <row r="4" spans="1:5" ht="16.5" thickBot="1" x14ac:dyDescent="0.3">
      <c r="A4" s="333" t="s">
        <v>383</v>
      </c>
      <c r="B4" s="333"/>
      <c r="C4" s="333"/>
      <c r="D4" s="333"/>
      <c r="E4" s="333"/>
    </row>
    <row r="5" spans="1:5" s="33" customFormat="1" ht="32.25" thickBot="1" x14ac:dyDescent="0.3">
      <c r="A5" s="44" t="s">
        <v>5</v>
      </c>
      <c r="B5" s="6" t="s">
        <v>148</v>
      </c>
      <c r="C5" s="195" t="s">
        <v>456</v>
      </c>
      <c r="D5" s="6" t="s">
        <v>149</v>
      </c>
      <c r="E5" s="197" t="s">
        <v>456</v>
      </c>
    </row>
    <row r="6" spans="1:5" s="15" customFormat="1" ht="16.5" thickBot="1" x14ac:dyDescent="0.3">
      <c r="A6" s="37" t="s">
        <v>150</v>
      </c>
      <c r="B6" s="38" t="s">
        <v>173</v>
      </c>
      <c r="C6" s="196" t="s">
        <v>151</v>
      </c>
      <c r="D6" s="38" t="s">
        <v>152</v>
      </c>
      <c r="E6" s="198" t="s">
        <v>153</v>
      </c>
    </row>
    <row r="7" spans="1:5" x14ac:dyDescent="0.25">
      <c r="A7" s="36" t="s">
        <v>4</v>
      </c>
      <c r="B7" s="9" t="s">
        <v>180</v>
      </c>
      <c r="C7" s="254"/>
      <c r="D7" s="9" t="s">
        <v>110</v>
      </c>
      <c r="E7" s="254"/>
    </row>
    <row r="8" spans="1:5" x14ac:dyDescent="0.25">
      <c r="A8" s="35" t="s">
        <v>6</v>
      </c>
      <c r="B8" s="4" t="s">
        <v>181</v>
      </c>
      <c r="C8" s="255"/>
      <c r="D8" s="4" t="s">
        <v>185</v>
      </c>
      <c r="E8" s="255"/>
    </row>
    <row r="9" spans="1:5" x14ac:dyDescent="0.25">
      <c r="A9" s="35" t="s">
        <v>16</v>
      </c>
      <c r="B9" s="4" t="s">
        <v>54</v>
      </c>
      <c r="C9" s="255"/>
      <c r="D9" s="4" t="s">
        <v>113</v>
      </c>
      <c r="E9" s="255"/>
    </row>
    <row r="10" spans="1:5" x14ac:dyDescent="0.25">
      <c r="A10" s="35" t="s">
        <v>21</v>
      </c>
      <c r="B10" s="4" t="s">
        <v>182</v>
      </c>
      <c r="C10" s="255"/>
      <c r="D10" s="4" t="s">
        <v>186</v>
      </c>
      <c r="E10" s="255"/>
    </row>
    <row r="11" spans="1:5" x14ac:dyDescent="0.25">
      <c r="A11" s="35" t="s">
        <v>30</v>
      </c>
      <c r="B11" s="4" t="s">
        <v>183</v>
      </c>
      <c r="C11" s="255"/>
      <c r="D11" s="4" t="s">
        <v>117</v>
      </c>
      <c r="E11" s="255"/>
    </row>
    <row r="12" spans="1:5" x14ac:dyDescent="0.25">
      <c r="A12" s="35" t="s">
        <v>53</v>
      </c>
      <c r="B12" s="4" t="s">
        <v>184</v>
      </c>
      <c r="C12" s="255"/>
      <c r="D12" s="4" t="s">
        <v>360</v>
      </c>
      <c r="E12" s="255"/>
    </row>
    <row r="13" spans="1:5" ht="16.5" thickBot="1" x14ac:dyDescent="0.3">
      <c r="A13" s="40" t="s">
        <v>55</v>
      </c>
      <c r="B13" s="12"/>
      <c r="C13" s="256"/>
      <c r="D13" s="12"/>
      <c r="E13" s="256"/>
    </row>
    <row r="14" spans="1:5" ht="16.5" thickBot="1" x14ac:dyDescent="0.3">
      <c r="A14" s="37" t="s">
        <v>57</v>
      </c>
      <c r="B14" s="10" t="s">
        <v>187</v>
      </c>
      <c r="C14" s="261">
        <f>C7+C9+C12</f>
        <v>0</v>
      </c>
      <c r="D14" s="10" t="s">
        <v>361</v>
      </c>
      <c r="E14" s="248">
        <f>E7+E9+E11+E12</f>
        <v>0</v>
      </c>
    </row>
    <row r="15" spans="1:5" x14ac:dyDescent="0.25">
      <c r="A15" s="36" t="s">
        <v>59</v>
      </c>
      <c r="B15" s="9" t="s">
        <v>168</v>
      </c>
      <c r="C15" s="254"/>
      <c r="D15" s="9" t="s">
        <v>189</v>
      </c>
      <c r="E15" s="254"/>
    </row>
    <row r="16" spans="1:5" x14ac:dyDescent="0.25">
      <c r="A16" s="35" t="s">
        <v>60</v>
      </c>
      <c r="B16" s="4" t="s">
        <v>166</v>
      </c>
      <c r="C16" s="255"/>
      <c r="D16" s="4"/>
      <c r="E16" s="255"/>
    </row>
    <row r="17" spans="1:5" x14ac:dyDescent="0.25">
      <c r="A17" s="35" t="s">
        <v>68</v>
      </c>
      <c r="B17" s="4" t="s">
        <v>169</v>
      </c>
      <c r="C17" s="255"/>
      <c r="D17" s="4"/>
      <c r="E17" s="255"/>
    </row>
    <row r="18" spans="1:5" ht="16.5" thickBot="1" x14ac:dyDescent="0.3">
      <c r="A18" s="40" t="s">
        <v>70</v>
      </c>
      <c r="B18" s="12" t="s">
        <v>188</v>
      </c>
      <c r="C18" s="256"/>
      <c r="D18" s="12"/>
      <c r="E18" s="256"/>
    </row>
    <row r="19" spans="1:5" ht="16.5" thickBot="1" x14ac:dyDescent="0.3">
      <c r="A19" s="37" t="s">
        <v>72</v>
      </c>
      <c r="B19" s="10" t="s">
        <v>190</v>
      </c>
      <c r="C19" s="261">
        <f>C15+C17</f>
        <v>0</v>
      </c>
      <c r="D19" s="10" t="s">
        <v>191</v>
      </c>
      <c r="E19" s="248"/>
    </row>
    <row r="20" spans="1:5" ht="16.5" thickBot="1" x14ac:dyDescent="0.3">
      <c r="A20" s="41" t="s">
        <v>78</v>
      </c>
      <c r="B20" s="42" t="s">
        <v>171</v>
      </c>
      <c r="C20" s="261">
        <f>C14+C19</f>
        <v>0</v>
      </c>
      <c r="D20" s="10" t="s">
        <v>174</v>
      </c>
      <c r="E20" s="248">
        <f>E14+E19</f>
        <v>0</v>
      </c>
    </row>
    <row r="21" spans="1:5" ht="16.5" thickBot="1" x14ac:dyDescent="0.3">
      <c r="A21" s="43" t="s">
        <v>80</v>
      </c>
      <c r="B21" s="42" t="s">
        <v>176</v>
      </c>
      <c r="C21" s="261">
        <f>E14-C14</f>
        <v>0</v>
      </c>
      <c r="D21" s="10" t="s">
        <v>175</v>
      </c>
      <c r="E21" s="248"/>
    </row>
    <row r="22" spans="1:5" ht="16.5" thickBot="1" x14ac:dyDescent="0.3">
      <c r="A22" s="43" t="s">
        <v>157</v>
      </c>
      <c r="B22" s="42" t="s">
        <v>177</v>
      </c>
      <c r="C22" s="261">
        <f>C20-E20</f>
        <v>0</v>
      </c>
      <c r="D22" s="10" t="s">
        <v>178</v>
      </c>
      <c r="E22" s="248">
        <f>E20-C20</f>
        <v>0</v>
      </c>
    </row>
  </sheetData>
  <mergeCells count="4">
    <mergeCell ref="B1:E1"/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90"/>
  <sheetViews>
    <sheetView showWhiteSpace="0" view="pageBreakPreview" zoomScaleNormal="100" zoomScaleSheetLayoutView="100" workbookViewId="0">
      <pane xSplit="3" ySplit="5" topLeftCell="D42" activePane="bottomRight" state="frozen"/>
      <selection pane="topRight" activeCell="D1" sqref="D1"/>
      <selection pane="bottomLeft" activeCell="A6" sqref="A6"/>
      <selection pane="bottomRight" activeCell="M78" sqref="M78"/>
    </sheetView>
  </sheetViews>
  <sheetFormatPr defaultRowHeight="15" x14ac:dyDescent="0.25"/>
  <cols>
    <col min="1" max="1" width="8.28515625" style="67" customWidth="1"/>
    <col min="2" max="2" width="14" style="67" customWidth="1"/>
    <col min="3" max="3" width="63.5703125" style="67" customWidth="1"/>
    <col min="4" max="4" width="19.5703125" style="199" customWidth="1"/>
    <col min="5" max="5" width="18.5703125" style="199" customWidth="1"/>
    <col min="6" max="7" width="16.7109375" style="199" customWidth="1"/>
    <col min="8" max="8" width="19.140625" style="199" customWidth="1"/>
    <col min="9" max="9" width="18.85546875" style="199" customWidth="1"/>
    <col min="10" max="10" width="15.85546875" style="199" bestFit="1" customWidth="1"/>
    <col min="11" max="11" width="13.85546875" style="199" bestFit="1" customWidth="1"/>
    <col min="12" max="12" width="14.140625" style="199" bestFit="1" customWidth="1"/>
    <col min="13" max="13" width="20.7109375" style="199" customWidth="1"/>
    <col min="14" max="14" width="11.28515625" style="67" hidden="1" customWidth="1"/>
    <col min="15" max="16384" width="9.140625" style="67"/>
  </cols>
  <sheetData>
    <row r="1" spans="1:19" x14ac:dyDescent="0.25">
      <c r="A1" s="245"/>
      <c r="J1" s="338" t="s">
        <v>458</v>
      </c>
      <c r="K1" s="338"/>
      <c r="L1" s="338"/>
      <c r="M1" s="338"/>
    </row>
    <row r="2" spans="1:19" x14ac:dyDescent="0.25">
      <c r="A2" s="173"/>
      <c r="B2" s="64" t="s">
        <v>150</v>
      </c>
      <c r="C2" s="64" t="s">
        <v>173</v>
      </c>
      <c r="D2" s="200" t="s">
        <v>151</v>
      </c>
      <c r="E2" s="200" t="s">
        <v>152</v>
      </c>
      <c r="F2" s="200" t="s">
        <v>153</v>
      </c>
      <c r="G2" s="200"/>
      <c r="H2" s="200" t="s">
        <v>194</v>
      </c>
      <c r="I2" s="200" t="s">
        <v>232</v>
      </c>
      <c r="J2" s="200" t="s">
        <v>233</v>
      </c>
      <c r="K2" s="200"/>
      <c r="L2" s="200" t="s">
        <v>234</v>
      </c>
      <c r="M2" s="200" t="s">
        <v>235</v>
      </c>
    </row>
    <row r="3" spans="1:19" ht="45.75" customHeight="1" x14ac:dyDescent="0.25">
      <c r="A3" s="64">
        <v>1</v>
      </c>
      <c r="B3" s="64"/>
      <c r="C3" s="336" t="s">
        <v>459</v>
      </c>
      <c r="D3" s="337"/>
      <c r="E3" s="337"/>
      <c r="F3" s="337"/>
      <c r="G3" s="337"/>
      <c r="H3" s="337"/>
      <c r="I3" s="337"/>
      <c r="J3" s="337"/>
      <c r="K3" s="337"/>
      <c r="L3" s="337"/>
      <c r="M3" s="337"/>
    </row>
    <row r="4" spans="1:19" ht="62.25" customHeight="1" x14ac:dyDescent="0.25">
      <c r="A4" s="64">
        <v>2</v>
      </c>
      <c r="B4" s="174" t="s">
        <v>236</v>
      </c>
      <c r="C4" s="175" t="s">
        <v>237</v>
      </c>
      <c r="D4" s="201" t="s">
        <v>161</v>
      </c>
      <c r="E4" s="201" t="s">
        <v>160</v>
      </c>
      <c r="F4" s="201" t="s">
        <v>238</v>
      </c>
      <c r="G4" s="201" t="s">
        <v>420</v>
      </c>
      <c r="H4" s="201" t="s">
        <v>239</v>
      </c>
      <c r="I4" s="201" t="s">
        <v>240</v>
      </c>
      <c r="J4" s="201" t="s">
        <v>241</v>
      </c>
      <c r="K4" s="201" t="s">
        <v>442</v>
      </c>
      <c r="L4" s="201" t="s">
        <v>443</v>
      </c>
      <c r="M4" s="201" t="s">
        <v>242</v>
      </c>
    </row>
    <row r="5" spans="1:19" ht="32.25" customHeight="1" x14ac:dyDescent="0.25">
      <c r="A5" s="64">
        <v>3</v>
      </c>
      <c r="B5" s="64"/>
      <c r="C5" s="175" t="s">
        <v>192</v>
      </c>
      <c r="D5" s="201" t="s">
        <v>448</v>
      </c>
      <c r="E5" s="201" t="s">
        <v>448</v>
      </c>
      <c r="F5" s="201" t="s">
        <v>448</v>
      </c>
      <c r="G5" s="201" t="s">
        <v>448</v>
      </c>
      <c r="H5" s="201" t="s">
        <v>448</v>
      </c>
      <c r="I5" s="201" t="s">
        <v>448</v>
      </c>
      <c r="J5" s="201" t="s">
        <v>448</v>
      </c>
      <c r="K5" s="201" t="s">
        <v>448</v>
      </c>
      <c r="L5" s="201" t="s">
        <v>448</v>
      </c>
      <c r="M5" s="201" t="s">
        <v>448</v>
      </c>
      <c r="N5" s="176" t="s">
        <v>243</v>
      </c>
      <c r="O5" s="176"/>
      <c r="P5" s="177"/>
      <c r="Q5" s="177"/>
      <c r="R5" s="177"/>
      <c r="S5" s="177"/>
    </row>
    <row r="6" spans="1:19" x14ac:dyDescent="0.25">
      <c r="A6" s="64">
        <v>4</v>
      </c>
      <c r="B6" s="64" t="s">
        <v>244</v>
      </c>
      <c r="C6" s="65" t="s">
        <v>245</v>
      </c>
      <c r="D6" s="202"/>
      <c r="E6" s="203">
        <v>100000</v>
      </c>
      <c r="F6" s="202"/>
      <c r="G6" s="202"/>
      <c r="H6" s="202"/>
      <c r="I6" s="202"/>
      <c r="J6" s="202"/>
      <c r="K6" s="202"/>
      <c r="L6" s="202"/>
      <c r="M6" s="204">
        <f>D6+E6+F6+H6+I6+J6+L6+G6+K6</f>
        <v>100000</v>
      </c>
      <c r="N6" s="244">
        <v>69413</v>
      </c>
      <c r="O6" s="177"/>
      <c r="P6" s="177"/>
      <c r="Q6" s="177"/>
      <c r="R6" s="177"/>
      <c r="S6" s="177"/>
    </row>
    <row r="7" spans="1:19" x14ac:dyDescent="0.25">
      <c r="A7" s="64">
        <v>5</v>
      </c>
      <c r="B7" s="64" t="s">
        <v>244</v>
      </c>
      <c r="C7" s="65" t="s">
        <v>246</v>
      </c>
      <c r="D7" s="202"/>
      <c r="E7" s="203">
        <v>50</v>
      </c>
      <c r="F7" s="202"/>
      <c r="G7" s="202"/>
      <c r="H7" s="202"/>
      <c r="I7" s="202"/>
      <c r="J7" s="202"/>
      <c r="K7" s="202"/>
      <c r="L7" s="202"/>
      <c r="M7" s="204">
        <f t="shared" ref="M7:M54" si="0">D7+E7+F7+H7+I7+J7+L7+G7+K7</f>
        <v>50</v>
      </c>
      <c r="N7" s="66">
        <v>97</v>
      </c>
    </row>
    <row r="8" spans="1:19" x14ac:dyDescent="0.25">
      <c r="A8" s="64">
        <v>6</v>
      </c>
      <c r="B8" s="64" t="s">
        <v>244</v>
      </c>
      <c r="C8" s="65" t="s">
        <v>247</v>
      </c>
      <c r="D8" s="202"/>
      <c r="E8" s="203">
        <v>11000</v>
      </c>
      <c r="F8" s="202"/>
      <c r="G8" s="202"/>
      <c r="H8" s="202"/>
      <c r="I8" s="202"/>
      <c r="J8" s="202"/>
      <c r="K8" s="202"/>
      <c r="L8" s="202"/>
      <c r="M8" s="204">
        <f t="shared" si="0"/>
        <v>11000</v>
      </c>
      <c r="N8" s="66">
        <v>10496</v>
      </c>
    </row>
    <row r="9" spans="1:19" x14ac:dyDescent="0.25">
      <c r="A9" s="64">
        <v>7</v>
      </c>
      <c r="B9" s="64" t="s">
        <v>244</v>
      </c>
      <c r="C9" s="65" t="s">
        <v>248</v>
      </c>
      <c r="D9" s="202"/>
      <c r="E9" s="203">
        <v>465</v>
      </c>
      <c r="F9" s="202"/>
      <c r="G9" s="202"/>
      <c r="H9" s="202"/>
      <c r="I9" s="202"/>
      <c r="J9" s="202"/>
      <c r="K9" s="202"/>
      <c r="L9" s="202"/>
      <c r="M9" s="204">
        <f t="shared" si="0"/>
        <v>465</v>
      </c>
      <c r="N9" s="66">
        <v>2296</v>
      </c>
    </row>
    <row r="10" spans="1:19" x14ac:dyDescent="0.25">
      <c r="A10" s="64">
        <v>8</v>
      </c>
      <c r="B10" s="64" t="s">
        <v>244</v>
      </c>
      <c r="C10" s="65" t="s">
        <v>51</v>
      </c>
      <c r="D10" s="203"/>
      <c r="E10" s="202">
        <v>445</v>
      </c>
      <c r="F10" s="202"/>
      <c r="G10" s="202"/>
      <c r="H10" s="202"/>
      <c r="I10" s="202"/>
      <c r="J10" s="202"/>
      <c r="K10" s="202"/>
      <c r="L10" s="202"/>
      <c r="M10" s="204">
        <f t="shared" si="0"/>
        <v>445</v>
      </c>
      <c r="N10" s="66">
        <v>271</v>
      </c>
    </row>
    <row r="11" spans="1:19" x14ac:dyDescent="0.25">
      <c r="A11" s="64">
        <v>9</v>
      </c>
      <c r="B11" s="64" t="s">
        <v>244</v>
      </c>
      <c r="C11" s="65" t="s">
        <v>416</v>
      </c>
      <c r="D11" s="202"/>
      <c r="E11" s="203">
        <v>210</v>
      </c>
      <c r="F11" s="202"/>
      <c r="G11" s="202"/>
      <c r="H11" s="202"/>
      <c r="I11" s="202"/>
      <c r="J11" s="202"/>
      <c r="K11" s="202"/>
      <c r="L11" s="202"/>
      <c r="M11" s="204">
        <f t="shared" si="0"/>
        <v>210</v>
      </c>
      <c r="N11" s="66">
        <v>490</v>
      </c>
    </row>
    <row r="12" spans="1:19" x14ac:dyDescent="0.25">
      <c r="A12" s="64">
        <v>10</v>
      </c>
      <c r="B12" s="64" t="s">
        <v>244</v>
      </c>
      <c r="C12" s="65" t="s">
        <v>417</v>
      </c>
      <c r="D12" s="202"/>
      <c r="E12" s="203">
        <v>260</v>
      </c>
      <c r="F12" s="202"/>
      <c r="G12" s="202"/>
      <c r="H12" s="202"/>
      <c r="I12" s="202"/>
      <c r="J12" s="202"/>
      <c r="K12" s="202"/>
      <c r="L12" s="202"/>
      <c r="M12" s="204">
        <f t="shared" si="0"/>
        <v>260</v>
      </c>
      <c r="N12" s="66"/>
    </row>
    <row r="13" spans="1:19" x14ac:dyDescent="0.25">
      <c r="A13" s="64">
        <v>11</v>
      </c>
      <c r="B13" s="64" t="s">
        <v>244</v>
      </c>
      <c r="C13" s="65" t="s">
        <v>249</v>
      </c>
      <c r="D13" s="202"/>
      <c r="E13" s="203">
        <v>2</v>
      </c>
      <c r="F13" s="202"/>
      <c r="G13" s="202"/>
      <c r="H13" s="202"/>
      <c r="I13" s="203"/>
      <c r="J13" s="203"/>
      <c r="K13" s="203"/>
      <c r="L13" s="202"/>
      <c r="M13" s="204">
        <f t="shared" si="0"/>
        <v>2</v>
      </c>
      <c r="N13" s="66"/>
    </row>
    <row r="14" spans="1:19" x14ac:dyDescent="0.25">
      <c r="A14" s="64">
        <v>12</v>
      </c>
      <c r="B14" s="64" t="s">
        <v>244</v>
      </c>
      <c r="C14" s="65" t="s">
        <v>251</v>
      </c>
      <c r="D14" s="202"/>
      <c r="E14" s="202"/>
      <c r="F14" s="213">
        <v>72180.800000000003</v>
      </c>
      <c r="G14" s="203"/>
      <c r="H14" s="202"/>
      <c r="I14" s="202"/>
      <c r="J14" s="202"/>
      <c r="K14" s="202"/>
      <c r="L14" s="202"/>
      <c r="M14" s="204">
        <f t="shared" si="0"/>
        <v>72180.800000000003</v>
      </c>
      <c r="N14" s="66">
        <v>81479</v>
      </c>
    </row>
    <row r="15" spans="1:19" x14ac:dyDescent="0.25">
      <c r="A15" s="64">
        <v>13</v>
      </c>
      <c r="B15" s="64" t="s">
        <v>244</v>
      </c>
      <c r="C15" s="65" t="s">
        <v>252</v>
      </c>
      <c r="D15" s="202"/>
      <c r="E15" s="202"/>
      <c r="F15" s="213">
        <v>6754.116</v>
      </c>
      <c r="G15" s="203"/>
      <c r="H15" s="202"/>
      <c r="I15" s="202"/>
      <c r="J15" s="202"/>
      <c r="K15" s="202"/>
      <c r="L15" s="202"/>
      <c r="M15" s="204">
        <f t="shared" si="0"/>
        <v>6754.116</v>
      </c>
      <c r="N15" s="66">
        <v>7575</v>
      </c>
    </row>
    <row r="16" spans="1:19" x14ac:dyDescent="0.25">
      <c r="A16" s="64">
        <v>14</v>
      </c>
      <c r="B16" s="64" t="s">
        <v>244</v>
      </c>
      <c r="C16" s="65" t="s">
        <v>253</v>
      </c>
      <c r="D16" s="202"/>
      <c r="E16" s="202"/>
      <c r="F16" s="213">
        <v>13728</v>
      </c>
      <c r="G16" s="203"/>
      <c r="H16" s="202"/>
      <c r="I16" s="202"/>
      <c r="J16" s="202"/>
      <c r="K16" s="202"/>
      <c r="L16" s="202"/>
      <c r="M16" s="204">
        <f t="shared" si="0"/>
        <v>13728</v>
      </c>
      <c r="N16" s="66">
        <v>12149</v>
      </c>
    </row>
    <row r="17" spans="1:14" x14ac:dyDescent="0.25">
      <c r="A17" s="64">
        <v>15</v>
      </c>
      <c r="B17" s="64" t="s">
        <v>244</v>
      </c>
      <c r="C17" s="65" t="s">
        <v>351</v>
      </c>
      <c r="D17" s="202"/>
      <c r="E17" s="202"/>
      <c r="F17" s="213">
        <v>1076.424</v>
      </c>
      <c r="G17" s="203"/>
      <c r="H17" s="202"/>
      <c r="I17" s="202"/>
      <c r="J17" s="202"/>
      <c r="K17" s="202"/>
      <c r="L17" s="202"/>
      <c r="M17" s="204">
        <f t="shared" si="0"/>
        <v>1076.424</v>
      </c>
      <c r="N17" s="66"/>
    </row>
    <row r="18" spans="1:14" x14ac:dyDescent="0.25">
      <c r="A18" s="64">
        <v>16</v>
      </c>
      <c r="B18" s="64" t="s">
        <v>244</v>
      </c>
      <c r="C18" s="65" t="s">
        <v>254</v>
      </c>
      <c r="D18" s="202"/>
      <c r="E18" s="202"/>
      <c r="F18" s="213">
        <v>6117.65</v>
      </c>
      <c r="G18" s="203"/>
      <c r="H18" s="202"/>
      <c r="I18" s="202"/>
      <c r="J18" s="202"/>
      <c r="K18" s="202"/>
      <c r="L18" s="202"/>
      <c r="M18" s="204">
        <f t="shared" si="0"/>
        <v>6117.65</v>
      </c>
      <c r="N18" s="66">
        <v>6118</v>
      </c>
    </row>
    <row r="19" spans="1:14" x14ac:dyDescent="0.25">
      <c r="A19" s="64">
        <v>17</v>
      </c>
      <c r="B19" s="64" t="s">
        <v>244</v>
      </c>
      <c r="C19" s="65" t="s">
        <v>505</v>
      </c>
      <c r="D19" s="202"/>
      <c r="E19" s="202"/>
      <c r="F19" s="213">
        <v>0</v>
      </c>
      <c r="G19" s="203"/>
      <c r="H19" s="202"/>
      <c r="I19" s="202"/>
      <c r="J19" s="202"/>
      <c r="K19" s="202"/>
      <c r="L19" s="202"/>
      <c r="M19" s="204">
        <f t="shared" si="0"/>
        <v>0</v>
      </c>
      <c r="N19" s="66"/>
    </row>
    <row r="20" spans="1:14" x14ac:dyDescent="0.25">
      <c r="A20" s="64">
        <v>18</v>
      </c>
      <c r="B20" s="64" t="s">
        <v>244</v>
      </c>
      <c r="C20" s="65" t="s">
        <v>364</v>
      </c>
      <c r="D20" s="202"/>
      <c r="E20" s="202"/>
      <c r="F20" s="213">
        <v>0</v>
      </c>
      <c r="G20" s="203"/>
      <c r="H20" s="202"/>
      <c r="I20" s="202"/>
      <c r="J20" s="202"/>
      <c r="K20" s="202"/>
      <c r="L20" s="202"/>
      <c r="M20" s="204">
        <f t="shared" si="0"/>
        <v>0</v>
      </c>
      <c r="N20" s="66"/>
    </row>
    <row r="21" spans="1:14" x14ac:dyDescent="0.25">
      <c r="A21" s="64">
        <v>19</v>
      </c>
      <c r="B21" s="64" t="s">
        <v>244</v>
      </c>
      <c r="C21" s="65" t="s">
        <v>256</v>
      </c>
      <c r="D21" s="202"/>
      <c r="E21" s="202"/>
      <c r="F21" s="213">
        <v>5.2</v>
      </c>
      <c r="G21" s="203"/>
      <c r="H21" s="202"/>
      <c r="I21" s="202"/>
      <c r="J21" s="202"/>
      <c r="K21" s="202"/>
      <c r="L21" s="202"/>
      <c r="M21" s="204">
        <f t="shared" si="0"/>
        <v>5.2</v>
      </c>
      <c r="N21" s="66">
        <v>9560</v>
      </c>
    </row>
    <row r="22" spans="1:14" x14ac:dyDescent="0.25">
      <c r="A22" s="64">
        <v>20</v>
      </c>
      <c r="B22" s="64" t="s">
        <v>244</v>
      </c>
      <c r="C22" s="65" t="s">
        <v>255</v>
      </c>
      <c r="D22" s="202"/>
      <c r="E22" s="202"/>
      <c r="F22" s="213">
        <v>8.1</v>
      </c>
      <c r="G22" s="203"/>
      <c r="H22" s="202"/>
      <c r="I22" s="202"/>
      <c r="J22" s="202"/>
      <c r="K22" s="202"/>
      <c r="L22" s="202"/>
      <c r="M22" s="204">
        <f t="shared" si="0"/>
        <v>8.1</v>
      </c>
      <c r="N22" s="66">
        <v>68</v>
      </c>
    </row>
    <row r="23" spans="1:14" x14ac:dyDescent="0.25">
      <c r="A23" s="64">
        <v>21</v>
      </c>
      <c r="B23" s="64" t="s">
        <v>244</v>
      </c>
      <c r="C23" s="65" t="s">
        <v>413</v>
      </c>
      <c r="D23" s="202"/>
      <c r="E23" s="202"/>
      <c r="F23" s="213">
        <v>972.4</v>
      </c>
      <c r="G23" s="203"/>
      <c r="H23" s="202"/>
      <c r="I23" s="202"/>
      <c r="J23" s="202"/>
      <c r="K23" s="202"/>
      <c r="L23" s="202"/>
      <c r="M23" s="204">
        <f t="shared" si="0"/>
        <v>972.4</v>
      </c>
      <c r="N23" s="66"/>
    </row>
    <row r="24" spans="1:14" x14ac:dyDescent="0.25">
      <c r="A24" s="64">
        <v>22</v>
      </c>
      <c r="B24" s="64" t="s">
        <v>244</v>
      </c>
      <c r="C24" s="65" t="s">
        <v>365</v>
      </c>
      <c r="D24" s="202"/>
      <c r="E24" s="202"/>
      <c r="F24" s="214">
        <f>29726.2+13230+14863.1+6615</f>
        <v>64434.299999999996</v>
      </c>
      <c r="G24" s="203"/>
      <c r="H24" s="202"/>
      <c r="I24" s="202"/>
      <c r="J24" s="202"/>
      <c r="K24" s="202"/>
      <c r="L24" s="202"/>
      <c r="M24" s="204">
        <f t="shared" si="0"/>
        <v>64434.299999999996</v>
      </c>
      <c r="N24" s="66">
        <v>62034</v>
      </c>
    </row>
    <row r="25" spans="1:14" x14ac:dyDescent="0.25">
      <c r="A25" s="64">
        <v>23</v>
      </c>
      <c r="B25" s="64" t="s">
        <v>244</v>
      </c>
      <c r="C25" s="65" t="s">
        <v>257</v>
      </c>
      <c r="D25" s="202"/>
      <c r="E25" s="202"/>
      <c r="F25" s="214">
        <f>7207.6+3603.8</f>
        <v>10811.400000000001</v>
      </c>
      <c r="G25" s="203"/>
      <c r="H25" s="202"/>
      <c r="I25" s="205"/>
      <c r="J25" s="202"/>
      <c r="K25" s="202"/>
      <c r="L25" s="202"/>
      <c r="M25" s="204">
        <f t="shared" si="0"/>
        <v>10811.400000000001</v>
      </c>
      <c r="N25" s="66">
        <v>7037</v>
      </c>
    </row>
    <row r="26" spans="1:14" x14ac:dyDescent="0.25">
      <c r="A26" s="64">
        <v>24</v>
      </c>
      <c r="B26" s="64" t="s">
        <v>244</v>
      </c>
      <c r="C26" s="65" t="s">
        <v>341</v>
      </c>
      <c r="D26" s="202"/>
      <c r="E26" s="202"/>
      <c r="F26" s="214">
        <v>1190.0999999999999</v>
      </c>
      <c r="G26" s="203"/>
      <c r="H26" s="202"/>
      <c r="I26" s="205"/>
      <c r="J26" s="202"/>
      <c r="K26" s="202"/>
      <c r="L26" s="202"/>
      <c r="M26" s="204">
        <f t="shared" si="0"/>
        <v>1190.0999999999999</v>
      </c>
      <c r="N26" s="66"/>
    </row>
    <row r="27" spans="1:14" x14ac:dyDescent="0.25">
      <c r="A27" s="64">
        <v>25</v>
      </c>
      <c r="B27" s="64" t="s">
        <v>244</v>
      </c>
      <c r="C27" s="178" t="s">
        <v>258</v>
      </c>
      <c r="D27" s="202"/>
      <c r="E27" s="202"/>
      <c r="F27" s="289">
        <v>22332.134999999998</v>
      </c>
      <c r="G27" s="206"/>
      <c r="H27" s="202"/>
      <c r="I27" s="202"/>
      <c r="J27" s="202"/>
      <c r="K27" s="202"/>
      <c r="L27" s="202"/>
      <c r="M27" s="204">
        <f t="shared" si="0"/>
        <v>22332.134999999998</v>
      </c>
      <c r="N27" s="66"/>
    </row>
    <row r="28" spans="1:14" x14ac:dyDescent="0.25">
      <c r="A28" s="64">
        <v>26</v>
      </c>
      <c r="B28" s="64" t="s">
        <v>244</v>
      </c>
      <c r="C28" s="65" t="s">
        <v>260</v>
      </c>
      <c r="D28" s="202"/>
      <c r="E28" s="202"/>
      <c r="F28" s="215">
        <f>3400+2269.76+75+5610+1635</f>
        <v>12989.76</v>
      </c>
      <c r="G28" s="203"/>
      <c r="H28" s="202"/>
      <c r="I28" s="202"/>
      <c r="J28" s="202"/>
      <c r="K28" s="202"/>
      <c r="L28" s="202"/>
      <c r="M28" s="204">
        <f t="shared" si="0"/>
        <v>12989.76</v>
      </c>
      <c r="N28" s="66">
        <v>15731</v>
      </c>
    </row>
    <row r="29" spans="1:14" x14ac:dyDescent="0.25">
      <c r="A29" s="64">
        <v>27</v>
      </c>
      <c r="B29" s="64" t="s">
        <v>250</v>
      </c>
      <c r="C29" s="65" t="s">
        <v>261</v>
      </c>
      <c r="D29" s="202"/>
      <c r="E29" s="202"/>
      <c r="F29" s="215">
        <f>22784+13181</f>
        <v>35965</v>
      </c>
      <c r="G29" s="203"/>
      <c r="H29" s="202"/>
      <c r="I29" s="202"/>
      <c r="J29" s="202"/>
      <c r="K29" s="202"/>
      <c r="L29" s="202"/>
      <c r="M29" s="204">
        <f t="shared" si="0"/>
        <v>35965</v>
      </c>
      <c r="N29" s="66">
        <v>32497</v>
      </c>
    </row>
    <row r="30" spans="1:14" x14ac:dyDescent="0.25">
      <c r="A30" s="64">
        <v>28</v>
      </c>
      <c r="B30" s="64" t="s">
        <v>244</v>
      </c>
      <c r="C30" s="65" t="s">
        <v>259</v>
      </c>
      <c r="D30" s="202"/>
      <c r="E30" s="202"/>
      <c r="F30" s="215">
        <f>13870+21910.825</f>
        <v>35780.824999999997</v>
      </c>
      <c r="G30" s="203"/>
      <c r="H30" s="202"/>
      <c r="I30" s="205"/>
      <c r="J30" s="202"/>
      <c r="K30" s="202"/>
      <c r="L30" s="202"/>
      <c r="M30" s="204">
        <f t="shared" si="0"/>
        <v>35780.824999999997</v>
      </c>
      <c r="N30" s="66">
        <v>45939</v>
      </c>
    </row>
    <row r="31" spans="1:14" x14ac:dyDescent="0.25">
      <c r="A31" s="64">
        <v>29</v>
      </c>
      <c r="B31" s="64" t="s">
        <v>244</v>
      </c>
      <c r="C31" s="65" t="s">
        <v>418</v>
      </c>
      <c r="D31" s="202"/>
      <c r="E31" s="202"/>
      <c r="F31" s="215">
        <v>357.96</v>
      </c>
      <c r="G31" s="203"/>
      <c r="H31" s="202"/>
      <c r="I31" s="202"/>
      <c r="J31" s="202"/>
      <c r="K31" s="202"/>
      <c r="L31" s="202"/>
      <c r="M31" s="204">
        <f t="shared" si="0"/>
        <v>357.96</v>
      </c>
      <c r="N31" s="66"/>
    </row>
    <row r="32" spans="1:14" x14ac:dyDescent="0.25">
      <c r="A32" s="64">
        <v>30</v>
      </c>
      <c r="B32" s="64" t="s">
        <v>244</v>
      </c>
      <c r="C32" s="65" t="s">
        <v>262</v>
      </c>
      <c r="D32" s="202"/>
      <c r="E32" s="202"/>
      <c r="F32" s="290">
        <v>4343.8999999999996</v>
      </c>
      <c r="G32" s="203"/>
      <c r="H32" s="202"/>
      <c r="I32" s="202"/>
      <c r="J32" s="202"/>
      <c r="K32" s="202"/>
      <c r="L32" s="202"/>
      <c r="M32" s="204">
        <f t="shared" si="0"/>
        <v>4343.8999999999996</v>
      </c>
      <c r="N32" s="66">
        <v>4305</v>
      </c>
    </row>
    <row r="33" spans="1:14" x14ac:dyDescent="0.25">
      <c r="A33" s="64">
        <v>31</v>
      </c>
      <c r="B33" s="64" t="s">
        <v>244</v>
      </c>
      <c r="C33" s="65" t="s">
        <v>263</v>
      </c>
      <c r="D33" s="202"/>
      <c r="E33" s="202"/>
      <c r="F33" s="202"/>
      <c r="G33" s="202"/>
      <c r="H33" s="203">
        <f>66150.348+5256.24</f>
        <v>71406.588000000003</v>
      </c>
      <c r="I33" s="202">
        <v>2000</v>
      </c>
      <c r="J33" s="202"/>
      <c r="K33" s="202">
        <v>13748.473</v>
      </c>
      <c r="L33" s="202"/>
      <c r="M33" s="204">
        <f t="shared" si="0"/>
        <v>87155.061000000002</v>
      </c>
      <c r="N33" s="66">
        <v>96284</v>
      </c>
    </row>
    <row r="34" spans="1:14" x14ac:dyDescent="0.25">
      <c r="A34" s="64">
        <v>32</v>
      </c>
      <c r="B34" s="64" t="s">
        <v>244</v>
      </c>
      <c r="C34" s="65" t="s">
        <v>264</v>
      </c>
      <c r="D34" s="202"/>
      <c r="E34" s="202"/>
      <c r="F34" s="202"/>
      <c r="G34" s="202"/>
      <c r="H34" s="203">
        <v>4108.87</v>
      </c>
      <c r="I34" s="202"/>
      <c r="J34" s="202"/>
      <c r="K34" s="202">
        <v>3923</v>
      </c>
      <c r="L34" s="202"/>
      <c r="M34" s="204">
        <f t="shared" si="0"/>
        <v>8031.87</v>
      </c>
      <c r="N34" s="66"/>
    </row>
    <row r="35" spans="1:14" x14ac:dyDescent="0.25">
      <c r="A35" s="64">
        <v>33</v>
      </c>
      <c r="B35" s="64" t="s">
        <v>244</v>
      </c>
      <c r="C35" s="65" t="s">
        <v>265</v>
      </c>
      <c r="D35" s="202"/>
      <c r="E35" s="202"/>
      <c r="F35" s="202"/>
      <c r="G35" s="202"/>
      <c r="H35" s="203">
        <v>8645</v>
      </c>
      <c r="I35" s="202"/>
      <c r="J35" s="202"/>
      <c r="K35" s="202"/>
      <c r="L35" s="202"/>
      <c r="M35" s="204">
        <f t="shared" si="0"/>
        <v>8645</v>
      </c>
      <c r="N35" s="66">
        <v>14326</v>
      </c>
    </row>
    <row r="36" spans="1:14" x14ac:dyDescent="0.25">
      <c r="A36" s="64">
        <v>34</v>
      </c>
      <c r="B36" s="64" t="s">
        <v>244</v>
      </c>
      <c r="C36" s="65" t="s">
        <v>266</v>
      </c>
      <c r="D36" s="202"/>
      <c r="E36" s="202"/>
      <c r="F36" s="202"/>
      <c r="G36" s="202"/>
      <c r="H36" s="203">
        <v>1400</v>
      </c>
      <c r="I36" s="202"/>
      <c r="J36" s="202"/>
      <c r="K36" s="202"/>
      <c r="L36" s="202"/>
      <c r="M36" s="204">
        <f t="shared" si="0"/>
        <v>1400</v>
      </c>
      <c r="N36" s="66">
        <v>3489</v>
      </c>
    </row>
    <row r="37" spans="1:14" x14ac:dyDescent="0.25">
      <c r="A37" s="64">
        <v>36</v>
      </c>
      <c r="B37" s="64" t="s">
        <v>244</v>
      </c>
      <c r="C37" s="65" t="s">
        <v>267</v>
      </c>
      <c r="D37" s="206">
        <v>18400</v>
      </c>
      <c r="E37" s="202"/>
      <c r="F37" s="202"/>
      <c r="G37" s="202"/>
      <c r="H37" s="202">
        <v>412.3</v>
      </c>
      <c r="I37" s="202"/>
      <c r="J37" s="202"/>
      <c r="K37" s="202"/>
      <c r="L37" s="202"/>
      <c r="M37" s="204">
        <f t="shared" si="0"/>
        <v>18812.3</v>
      </c>
      <c r="N37" s="66">
        <v>15391</v>
      </c>
    </row>
    <row r="38" spans="1:14" x14ac:dyDescent="0.25">
      <c r="A38" s="64">
        <v>37</v>
      </c>
      <c r="B38" s="64" t="s">
        <v>250</v>
      </c>
      <c r="C38" s="65" t="s">
        <v>268</v>
      </c>
      <c r="D38" s="203">
        <v>3050</v>
      </c>
      <c r="E38" s="202"/>
      <c r="F38" s="202"/>
      <c r="G38" s="202"/>
      <c r="H38" s="202"/>
      <c r="I38" s="202"/>
      <c r="J38" s="202"/>
      <c r="K38" s="202"/>
      <c r="L38" s="202"/>
      <c r="M38" s="204">
        <f t="shared" si="0"/>
        <v>3050</v>
      </c>
      <c r="N38" s="66"/>
    </row>
    <row r="39" spans="1:14" x14ac:dyDescent="0.25">
      <c r="A39" s="64"/>
      <c r="B39" s="64" t="s">
        <v>250</v>
      </c>
      <c r="C39" s="65" t="s">
        <v>539</v>
      </c>
      <c r="D39" s="203">
        <v>100</v>
      </c>
      <c r="E39" s="202"/>
      <c r="F39" s="202"/>
      <c r="G39" s="202"/>
      <c r="H39" s="202"/>
      <c r="I39" s="202"/>
      <c r="J39" s="202"/>
      <c r="K39" s="202"/>
      <c r="L39" s="202"/>
      <c r="M39" s="204">
        <f t="shared" si="0"/>
        <v>100</v>
      </c>
      <c r="N39" s="66"/>
    </row>
    <row r="40" spans="1:14" x14ac:dyDescent="0.25">
      <c r="A40" s="64">
        <v>39</v>
      </c>
      <c r="B40" s="64" t="s">
        <v>244</v>
      </c>
      <c r="C40" s="65" t="s">
        <v>371</v>
      </c>
      <c r="D40" s="203"/>
      <c r="E40" s="202"/>
      <c r="F40" s="202"/>
      <c r="G40" s="202"/>
      <c r="H40" s="202"/>
      <c r="I40" s="202"/>
      <c r="J40" s="202"/>
      <c r="K40" s="202"/>
      <c r="L40" s="202"/>
      <c r="M40" s="204">
        <f t="shared" si="0"/>
        <v>0</v>
      </c>
      <c r="N40" s="66"/>
    </row>
    <row r="41" spans="1:14" x14ac:dyDescent="0.25">
      <c r="A41" s="64">
        <v>40</v>
      </c>
      <c r="B41" s="64" t="s">
        <v>250</v>
      </c>
      <c r="C41" s="65" t="s">
        <v>371</v>
      </c>
      <c r="D41" s="203"/>
      <c r="E41" s="202"/>
      <c r="F41" s="202"/>
      <c r="G41" s="202"/>
      <c r="H41" s="202"/>
      <c r="I41" s="202"/>
      <c r="J41" s="202"/>
      <c r="K41" s="202">
        <v>62806.726999999999</v>
      </c>
      <c r="L41" s="202"/>
      <c r="M41" s="204">
        <f t="shared" si="0"/>
        <v>62806.726999999999</v>
      </c>
      <c r="N41" s="66"/>
    </row>
    <row r="42" spans="1:14" x14ac:dyDescent="0.25">
      <c r="A42" s="64">
        <v>41</v>
      </c>
      <c r="B42" s="109" t="s">
        <v>250</v>
      </c>
      <c r="C42" s="110" t="s">
        <v>497</v>
      </c>
      <c r="D42" s="203"/>
      <c r="E42" s="202"/>
      <c r="F42" s="202"/>
      <c r="G42" s="202"/>
      <c r="H42" s="202">
        <v>929.65</v>
      </c>
      <c r="I42" s="202">
        <f>48206.528-929.65</f>
        <v>47276.877999999997</v>
      </c>
      <c r="J42" s="202"/>
      <c r="K42" s="202">
        <v>48126.533000000003</v>
      </c>
      <c r="L42" s="202"/>
      <c r="M42" s="204">
        <f t="shared" si="0"/>
        <v>96333.061000000002</v>
      </c>
      <c r="N42" s="66"/>
    </row>
    <row r="43" spans="1:14" x14ac:dyDescent="0.25">
      <c r="A43" s="64">
        <v>42</v>
      </c>
      <c r="B43" s="109" t="s">
        <v>250</v>
      </c>
      <c r="C43" s="110" t="s">
        <v>498</v>
      </c>
      <c r="D43" s="203"/>
      <c r="E43" s="202"/>
      <c r="F43" s="202"/>
      <c r="G43" s="202"/>
      <c r="H43" s="202">
        <v>427.5</v>
      </c>
      <c r="I43" s="202">
        <v>37508.654000000002</v>
      </c>
      <c r="J43" s="202"/>
      <c r="K43" s="202">
        <v>2260.846</v>
      </c>
      <c r="L43" s="202"/>
      <c r="M43" s="204">
        <f t="shared" si="0"/>
        <v>40197</v>
      </c>
      <c r="N43" s="66"/>
    </row>
    <row r="44" spans="1:14" x14ac:dyDescent="0.25">
      <c r="A44" s="64">
        <v>43</v>
      </c>
      <c r="B44" s="109" t="s">
        <v>250</v>
      </c>
      <c r="C44" s="110" t="s">
        <v>510</v>
      </c>
      <c r="D44" s="203"/>
      <c r="E44" s="202"/>
      <c r="F44" s="202"/>
      <c r="G44" s="202"/>
      <c r="H44" s="202">
        <v>7261.8</v>
      </c>
      <c r="I44" s="202"/>
      <c r="J44" s="202"/>
      <c r="K44" s="202">
        <v>7906.201</v>
      </c>
      <c r="L44" s="202"/>
      <c r="M44" s="204">
        <f t="shared" si="0"/>
        <v>15168.001</v>
      </c>
      <c r="N44" s="66"/>
    </row>
    <row r="45" spans="1:14" x14ac:dyDescent="0.25">
      <c r="A45" s="64">
        <v>44</v>
      </c>
      <c r="B45" s="109" t="s">
        <v>250</v>
      </c>
      <c r="C45" s="110" t="s">
        <v>511</v>
      </c>
      <c r="D45" s="203"/>
      <c r="E45" s="202"/>
      <c r="F45" s="202"/>
      <c r="G45" s="202"/>
      <c r="H45" s="202">
        <v>6736.3</v>
      </c>
      <c r="I45" s="202"/>
      <c r="J45" s="202"/>
      <c r="K45" s="202">
        <v>7301.1790000000001</v>
      </c>
      <c r="L45" s="202"/>
      <c r="M45" s="204">
        <f t="shared" si="0"/>
        <v>14037.478999999999</v>
      </c>
      <c r="N45" s="66"/>
    </row>
    <row r="46" spans="1:14" x14ac:dyDescent="0.25">
      <c r="A46" s="64">
        <v>45</v>
      </c>
      <c r="B46" s="109" t="s">
        <v>250</v>
      </c>
      <c r="C46" s="110" t="s">
        <v>512</v>
      </c>
      <c r="D46" s="203"/>
      <c r="E46" s="202"/>
      <c r="F46" s="202"/>
      <c r="G46" s="202"/>
      <c r="H46" s="202"/>
      <c r="I46" s="202"/>
      <c r="J46" s="202"/>
      <c r="K46" s="202">
        <v>3496.509</v>
      </c>
      <c r="L46" s="202"/>
      <c r="M46" s="204">
        <f t="shared" si="0"/>
        <v>3496.509</v>
      </c>
      <c r="N46" s="66"/>
    </row>
    <row r="47" spans="1:14" x14ac:dyDescent="0.25">
      <c r="A47" s="64">
        <v>46</v>
      </c>
      <c r="B47" s="64" t="s">
        <v>250</v>
      </c>
      <c r="C47" s="110" t="s">
        <v>377</v>
      </c>
      <c r="D47" s="203"/>
      <c r="E47" s="202"/>
      <c r="F47" s="202"/>
      <c r="G47" s="202"/>
      <c r="H47" s="202"/>
      <c r="I47" s="202"/>
      <c r="J47" s="202"/>
      <c r="K47" s="202">
        <v>25322.852999999999</v>
      </c>
      <c r="L47" s="202"/>
      <c r="M47" s="204">
        <f t="shared" si="0"/>
        <v>25322.852999999999</v>
      </c>
      <c r="N47" s="66"/>
    </row>
    <row r="48" spans="1:14" x14ac:dyDescent="0.25">
      <c r="A48" s="64">
        <v>47</v>
      </c>
      <c r="B48" s="64" t="s">
        <v>250</v>
      </c>
      <c r="C48" s="110" t="s">
        <v>378</v>
      </c>
      <c r="D48" s="203"/>
      <c r="E48" s="202"/>
      <c r="F48" s="202"/>
      <c r="G48" s="202"/>
      <c r="H48" s="202"/>
      <c r="I48" s="202"/>
      <c r="J48" s="202"/>
      <c r="K48" s="202">
        <v>203703.33100000001</v>
      </c>
      <c r="L48" s="202"/>
      <c r="M48" s="204">
        <f t="shared" si="0"/>
        <v>203703.33100000001</v>
      </c>
      <c r="N48" s="66"/>
    </row>
    <row r="49" spans="1:17" x14ac:dyDescent="0.25">
      <c r="A49" s="64">
        <v>48</v>
      </c>
      <c r="B49" s="64" t="s">
        <v>250</v>
      </c>
      <c r="C49" s="110" t="s">
        <v>379</v>
      </c>
      <c r="D49" s="203"/>
      <c r="E49" s="202"/>
      <c r="F49" s="202"/>
      <c r="G49" s="202"/>
      <c r="H49" s="202"/>
      <c r="I49" s="202"/>
      <c r="J49" s="202"/>
      <c r="K49" s="202">
        <v>35359.459000000003</v>
      </c>
      <c r="L49" s="202"/>
      <c r="M49" s="204">
        <f t="shared" si="0"/>
        <v>35359.459000000003</v>
      </c>
      <c r="N49" s="66"/>
    </row>
    <row r="50" spans="1:17" x14ac:dyDescent="0.25">
      <c r="A50" s="64">
        <v>49</v>
      </c>
      <c r="B50" s="109" t="s">
        <v>250</v>
      </c>
      <c r="C50" s="110" t="s">
        <v>532</v>
      </c>
      <c r="D50" s="203"/>
      <c r="E50" s="202"/>
      <c r="F50" s="202"/>
      <c r="G50" s="202"/>
      <c r="H50" s="202"/>
      <c r="I50" s="202"/>
      <c r="J50" s="202"/>
      <c r="K50" s="202">
        <v>170755.818</v>
      </c>
      <c r="L50" s="202"/>
      <c r="M50" s="204">
        <f t="shared" si="0"/>
        <v>170755.818</v>
      </c>
      <c r="N50" s="66"/>
    </row>
    <row r="51" spans="1:17" x14ac:dyDescent="0.25">
      <c r="A51" s="64">
        <v>50</v>
      </c>
      <c r="B51" s="109" t="s">
        <v>250</v>
      </c>
      <c r="C51" s="110" t="s">
        <v>381</v>
      </c>
      <c r="D51" s="203"/>
      <c r="E51" s="202"/>
      <c r="F51" s="202"/>
      <c r="G51" s="202"/>
      <c r="H51" s="202"/>
      <c r="I51" s="202"/>
      <c r="J51" s="202"/>
      <c r="K51" s="202">
        <v>42793.487999999998</v>
      </c>
      <c r="L51" s="202"/>
      <c r="M51" s="204">
        <f t="shared" si="0"/>
        <v>42793.487999999998</v>
      </c>
      <c r="N51" s="66"/>
    </row>
    <row r="52" spans="1:17" x14ac:dyDescent="0.25">
      <c r="A52" s="64">
        <v>51</v>
      </c>
      <c r="B52" s="109" t="s">
        <v>250</v>
      </c>
      <c r="C52" s="110" t="s">
        <v>509</v>
      </c>
      <c r="D52" s="203"/>
      <c r="E52" s="202"/>
      <c r="F52" s="202"/>
      <c r="G52" s="202"/>
      <c r="H52" s="202"/>
      <c r="I52" s="202"/>
      <c r="J52" s="202"/>
      <c r="K52" s="202">
        <v>19470.075000000001</v>
      </c>
      <c r="L52" s="202"/>
      <c r="M52" s="204">
        <f t="shared" si="0"/>
        <v>19470.075000000001</v>
      </c>
      <c r="N52" s="66"/>
    </row>
    <row r="53" spans="1:17" x14ac:dyDescent="0.25">
      <c r="A53" s="64">
        <v>52</v>
      </c>
      <c r="B53" s="64" t="s">
        <v>244</v>
      </c>
      <c r="C53" s="65" t="s">
        <v>269</v>
      </c>
      <c r="D53" s="203">
        <v>917</v>
      </c>
      <c r="E53" s="202"/>
      <c r="F53" s="202"/>
      <c r="G53" s="202"/>
      <c r="H53" s="202"/>
      <c r="I53" s="202"/>
      <c r="J53" s="202"/>
      <c r="K53" s="202"/>
      <c r="L53" s="202"/>
      <c r="M53" s="204">
        <f t="shared" si="0"/>
        <v>917</v>
      </c>
      <c r="N53" s="66">
        <v>3135</v>
      </c>
    </row>
    <row r="54" spans="1:17" x14ac:dyDescent="0.25">
      <c r="A54" s="64">
        <v>53</v>
      </c>
      <c r="B54" s="179" t="s">
        <v>244</v>
      </c>
      <c r="C54" s="65" t="s">
        <v>270</v>
      </c>
      <c r="D54" s="203">
        <v>5950</v>
      </c>
      <c r="E54" s="202"/>
      <c r="F54" s="202"/>
      <c r="G54" s="202"/>
      <c r="H54" s="202"/>
      <c r="I54" s="202"/>
      <c r="J54" s="202"/>
      <c r="K54" s="202"/>
      <c r="L54" s="202"/>
      <c r="M54" s="204">
        <f t="shared" si="0"/>
        <v>5950</v>
      </c>
      <c r="N54" s="66">
        <v>5290</v>
      </c>
    </row>
    <row r="55" spans="1:17" ht="15.75" x14ac:dyDescent="0.25">
      <c r="A55" s="64">
        <v>54</v>
      </c>
      <c r="B55" s="64"/>
      <c r="C55" s="175" t="s">
        <v>271</v>
      </c>
      <c r="D55" s="204">
        <f t="shared" ref="D55:M55" si="1">SUM(D6:D54)</f>
        <v>28417</v>
      </c>
      <c r="E55" s="204">
        <f t="shared" si="1"/>
        <v>112432</v>
      </c>
      <c r="F55" s="204">
        <f t="shared" si="1"/>
        <v>289048.07000000007</v>
      </c>
      <c r="G55" s="204">
        <f t="shared" si="1"/>
        <v>0</v>
      </c>
      <c r="H55" s="204">
        <f t="shared" si="1"/>
        <v>101328.008</v>
      </c>
      <c r="I55" s="204">
        <f t="shared" si="1"/>
        <v>86785.532000000007</v>
      </c>
      <c r="J55" s="204">
        <f t="shared" si="1"/>
        <v>0</v>
      </c>
      <c r="K55" s="204">
        <f t="shared" si="1"/>
        <v>646974.49199999997</v>
      </c>
      <c r="L55" s="204">
        <f t="shared" si="1"/>
        <v>0</v>
      </c>
      <c r="M55" s="204">
        <f t="shared" si="1"/>
        <v>1264985.102</v>
      </c>
      <c r="N55" s="66"/>
    </row>
    <row r="56" spans="1:17" x14ac:dyDescent="0.25">
      <c r="A56" s="64">
        <v>55</v>
      </c>
      <c r="B56" s="64"/>
      <c r="C56" s="173" t="s">
        <v>272</v>
      </c>
      <c r="D56" s="208">
        <f t="shared" ref="D56:M56" si="2">SUMIF($B6:$B54,"kötelező",D6:D54)</f>
        <v>25267</v>
      </c>
      <c r="E56" s="208">
        <f t="shared" si="2"/>
        <v>112432</v>
      </c>
      <c r="F56" s="208">
        <f t="shared" si="2"/>
        <v>253083.07</v>
      </c>
      <c r="G56" s="208">
        <f t="shared" si="2"/>
        <v>0</v>
      </c>
      <c r="H56" s="208">
        <f t="shared" si="2"/>
        <v>85972.758000000002</v>
      </c>
      <c r="I56" s="208">
        <f t="shared" si="2"/>
        <v>2000</v>
      </c>
      <c r="J56" s="208">
        <f t="shared" si="2"/>
        <v>0</v>
      </c>
      <c r="K56" s="208">
        <f t="shared" si="2"/>
        <v>17671.472999999998</v>
      </c>
      <c r="L56" s="208">
        <f t="shared" si="2"/>
        <v>0</v>
      </c>
      <c r="M56" s="208">
        <f t="shared" si="2"/>
        <v>496426.30100000004</v>
      </c>
    </row>
    <row r="57" spans="1:17" x14ac:dyDescent="0.25">
      <c r="A57" s="64">
        <v>56</v>
      </c>
      <c r="B57" s="64"/>
      <c r="C57" s="173" t="s">
        <v>348</v>
      </c>
      <c r="D57" s="208"/>
      <c r="E57" s="208"/>
      <c r="F57" s="208"/>
      <c r="G57" s="208"/>
      <c r="H57" s="208"/>
      <c r="I57" s="208"/>
      <c r="J57" s="208"/>
      <c r="K57" s="208"/>
      <c r="L57" s="208"/>
      <c r="M57" s="208"/>
    </row>
    <row r="58" spans="1:17" x14ac:dyDescent="0.25">
      <c r="A58" s="64">
        <v>57</v>
      </c>
      <c r="B58" s="173"/>
      <c r="C58" s="173" t="s">
        <v>273</v>
      </c>
      <c r="D58" s="208">
        <f t="shared" ref="D58:M58" si="3">SUMIF($B6:$B54,"nem kötelező",D6:D54)</f>
        <v>3150</v>
      </c>
      <c r="E58" s="208">
        <f t="shared" si="3"/>
        <v>0</v>
      </c>
      <c r="F58" s="208">
        <f t="shared" si="3"/>
        <v>35965</v>
      </c>
      <c r="G58" s="208">
        <f t="shared" si="3"/>
        <v>0</v>
      </c>
      <c r="H58" s="208">
        <f t="shared" si="3"/>
        <v>15355.25</v>
      </c>
      <c r="I58" s="208">
        <f t="shared" si="3"/>
        <v>84785.532000000007</v>
      </c>
      <c r="J58" s="208">
        <f t="shared" si="3"/>
        <v>0</v>
      </c>
      <c r="K58" s="208">
        <f t="shared" si="3"/>
        <v>629303.01899999997</v>
      </c>
      <c r="L58" s="208">
        <f t="shared" si="3"/>
        <v>0</v>
      </c>
      <c r="M58" s="208">
        <f t="shared" si="3"/>
        <v>768558.80099999998</v>
      </c>
      <c r="N58" s="66"/>
    </row>
    <row r="59" spans="1:17" s="184" customFormat="1" x14ac:dyDescent="0.25">
      <c r="A59" s="64">
        <v>58</v>
      </c>
      <c r="B59" s="180"/>
      <c r="C59" s="181" t="s">
        <v>358</v>
      </c>
      <c r="D59" s="209">
        <f>SUM(D60:D62)</f>
        <v>345</v>
      </c>
      <c r="E59" s="209">
        <f>SUM(E60:E62)</f>
        <v>0</v>
      </c>
      <c r="F59" s="209">
        <f t="shared" ref="F59:M59" si="4">SUM(F60:F62)</f>
        <v>0</v>
      </c>
      <c r="G59" s="209"/>
      <c r="H59" s="209">
        <f t="shared" si="4"/>
        <v>0</v>
      </c>
      <c r="I59" s="209">
        <f t="shared" si="4"/>
        <v>0</v>
      </c>
      <c r="J59" s="209">
        <f t="shared" si="4"/>
        <v>0</v>
      </c>
      <c r="K59" s="209">
        <f t="shared" si="4"/>
        <v>0</v>
      </c>
      <c r="L59" s="209">
        <f t="shared" si="4"/>
        <v>0</v>
      </c>
      <c r="M59" s="209">
        <f t="shared" si="4"/>
        <v>345</v>
      </c>
      <c r="N59" s="182"/>
      <c r="O59" s="182"/>
      <c r="P59" s="183"/>
      <c r="Q59" s="183"/>
    </row>
    <row r="60" spans="1:17" x14ac:dyDescent="0.25">
      <c r="A60" s="64">
        <v>59</v>
      </c>
      <c r="B60" s="64" t="s">
        <v>244</v>
      </c>
      <c r="C60" s="185" t="s">
        <v>274</v>
      </c>
      <c r="D60" s="210">
        <v>345</v>
      </c>
      <c r="E60" s="210"/>
      <c r="F60" s="210"/>
      <c r="G60" s="210"/>
      <c r="H60" s="210"/>
      <c r="I60" s="210"/>
      <c r="J60" s="210"/>
      <c r="K60" s="210"/>
      <c r="L60" s="210"/>
      <c r="M60" s="207">
        <f>D60+E60+F60+H60+I60+J60+L60</f>
        <v>345</v>
      </c>
      <c r="N60" s="186"/>
      <c r="O60" s="186"/>
      <c r="P60" s="183"/>
      <c r="Q60" s="183"/>
    </row>
    <row r="61" spans="1:17" x14ac:dyDescent="0.25">
      <c r="A61" s="64">
        <v>60</v>
      </c>
      <c r="B61" s="64" t="s">
        <v>250</v>
      </c>
      <c r="C61" s="185" t="s">
        <v>275</v>
      </c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186"/>
      <c r="O61" s="186"/>
      <c r="P61" s="183"/>
      <c r="Q61" s="183"/>
    </row>
    <row r="62" spans="1:17" x14ac:dyDescent="0.25">
      <c r="A62" s="64">
        <v>61</v>
      </c>
      <c r="B62" s="64" t="s">
        <v>357</v>
      </c>
      <c r="C62" s="185" t="s">
        <v>348</v>
      </c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186"/>
      <c r="O62" s="186"/>
      <c r="P62" s="183"/>
      <c r="Q62" s="183"/>
    </row>
    <row r="63" spans="1:17" s="184" customFormat="1" x14ac:dyDescent="0.25">
      <c r="A63" s="64">
        <v>62</v>
      </c>
      <c r="B63" s="180"/>
      <c r="C63" s="181" t="s">
        <v>276</v>
      </c>
      <c r="D63" s="209">
        <f>SUM(D64:D65)</f>
        <v>6.5</v>
      </c>
      <c r="E63" s="209">
        <f t="shared" ref="E63:L63" si="5">SUM(E64:E65)</f>
        <v>0</v>
      </c>
      <c r="F63" s="209">
        <f t="shared" si="5"/>
        <v>0</v>
      </c>
      <c r="G63" s="209">
        <f t="shared" si="5"/>
        <v>0</v>
      </c>
      <c r="H63" s="209">
        <f t="shared" si="5"/>
        <v>0</v>
      </c>
      <c r="I63" s="209">
        <f t="shared" si="5"/>
        <v>0</v>
      </c>
      <c r="J63" s="209">
        <f t="shared" si="5"/>
        <v>0</v>
      </c>
      <c r="K63" s="209">
        <f t="shared" si="5"/>
        <v>0</v>
      </c>
      <c r="L63" s="209">
        <f t="shared" si="5"/>
        <v>0</v>
      </c>
      <c r="M63" s="209">
        <f>SUM(M64:M65)</f>
        <v>6.5</v>
      </c>
      <c r="N63" s="182"/>
      <c r="O63" s="182"/>
      <c r="P63" s="183"/>
      <c r="Q63" s="183"/>
    </row>
    <row r="64" spans="1:17" x14ac:dyDescent="0.25">
      <c r="A64" s="64">
        <v>63</v>
      </c>
      <c r="B64" s="64" t="s">
        <v>244</v>
      </c>
      <c r="C64" s="185" t="s">
        <v>274</v>
      </c>
      <c r="D64" s="210">
        <v>6.5</v>
      </c>
      <c r="E64" s="210"/>
      <c r="F64" s="210"/>
      <c r="G64" s="210"/>
      <c r="H64" s="210"/>
      <c r="I64" s="210"/>
      <c r="J64" s="210"/>
      <c r="K64" s="210"/>
      <c r="L64" s="210"/>
      <c r="M64" s="210">
        <f>D64+E64+F64+G64+H64+I64+J64+L64+K64</f>
        <v>6.5</v>
      </c>
      <c r="N64" s="186"/>
      <c r="O64" s="186"/>
      <c r="P64" s="183"/>
      <c r="Q64" s="183"/>
    </row>
    <row r="65" spans="1:17" x14ac:dyDescent="0.25">
      <c r="A65" s="64">
        <v>64</v>
      </c>
      <c r="B65" s="64" t="s">
        <v>250</v>
      </c>
      <c r="C65" s="185" t="s">
        <v>275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>
        <f>D65+E65+F65+G65+H65+I65+J65+L65+K65</f>
        <v>0</v>
      </c>
      <c r="N65" s="186"/>
      <c r="O65" s="186"/>
      <c r="P65" s="183"/>
      <c r="Q65" s="183"/>
    </row>
    <row r="66" spans="1:17" s="184" customFormat="1" x14ac:dyDescent="0.25">
      <c r="A66" s="64">
        <v>65</v>
      </c>
      <c r="B66" s="180"/>
      <c r="C66" s="181" t="s">
        <v>277</v>
      </c>
      <c r="D66" s="209">
        <f>D67+D68</f>
        <v>32099</v>
      </c>
      <c r="E66" s="209">
        <f t="shared" ref="E66:L66" si="6">E67+E68</f>
        <v>0</v>
      </c>
      <c r="F66" s="209">
        <f t="shared" si="6"/>
        <v>0</v>
      </c>
      <c r="G66" s="209">
        <f t="shared" si="6"/>
        <v>0</v>
      </c>
      <c r="H66" s="209">
        <f t="shared" si="6"/>
        <v>0</v>
      </c>
      <c r="I66" s="209">
        <f t="shared" si="6"/>
        <v>0</v>
      </c>
      <c r="J66" s="209">
        <f t="shared" si="6"/>
        <v>0</v>
      </c>
      <c r="K66" s="209">
        <f t="shared" si="6"/>
        <v>0</v>
      </c>
      <c r="L66" s="209">
        <f t="shared" si="6"/>
        <v>0</v>
      </c>
      <c r="M66" s="209">
        <f>SUM(M67:M68)</f>
        <v>32099</v>
      </c>
      <c r="N66" s="182"/>
      <c r="O66" s="182"/>
      <c r="P66" s="183"/>
      <c r="Q66" s="183"/>
    </row>
    <row r="67" spans="1:17" x14ac:dyDescent="0.25">
      <c r="A67" s="64">
        <v>66</v>
      </c>
      <c r="B67" s="64" t="s">
        <v>244</v>
      </c>
      <c r="C67" s="185" t="s">
        <v>274</v>
      </c>
      <c r="D67" s="210">
        <v>4369</v>
      </c>
      <c r="E67" s="210"/>
      <c r="F67" s="210"/>
      <c r="G67" s="210"/>
      <c r="H67" s="210"/>
      <c r="I67" s="210"/>
      <c r="J67" s="210"/>
      <c r="K67" s="210"/>
      <c r="L67" s="210"/>
      <c r="M67" s="207">
        <f>D67+E67+F67+H67+I67+J67+L67+K67</f>
        <v>4369</v>
      </c>
      <c r="N67" s="186"/>
      <c r="O67" s="186"/>
      <c r="P67" s="183"/>
      <c r="Q67" s="183"/>
    </row>
    <row r="68" spans="1:17" x14ac:dyDescent="0.25">
      <c r="A68" s="64">
        <v>67</v>
      </c>
      <c r="B68" s="64" t="s">
        <v>250</v>
      </c>
      <c r="C68" s="185" t="s">
        <v>275</v>
      </c>
      <c r="D68" s="210">
        <v>27730</v>
      </c>
      <c r="E68" s="210"/>
      <c r="F68" s="210"/>
      <c r="G68" s="210"/>
      <c r="H68" s="210"/>
      <c r="I68" s="210"/>
      <c r="J68" s="210"/>
      <c r="K68" s="210"/>
      <c r="L68" s="210"/>
      <c r="M68" s="207">
        <f>D68+E68+F68+H68+I68+J68+L68+K68</f>
        <v>27730</v>
      </c>
      <c r="N68" s="186"/>
      <c r="O68" s="186"/>
      <c r="P68" s="183"/>
      <c r="Q68" s="183"/>
    </row>
    <row r="69" spans="1:17" s="184" customFormat="1" x14ac:dyDescent="0.25">
      <c r="A69" s="64">
        <v>68</v>
      </c>
      <c r="B69" s="180"/>
      <c r="C69" s="181" t="s">
        <v>384</v>
      </c>
      <c r="D69" s="209">
        <f>SUM(D70:D71)</f>
        <v>5122</v>
      </c>
      <c r="E69" s="209">
        <f t="shared" ref="E69:L69" si="7">SUM(E70:E71)</f>
        <v>0</v>
      </c>
      <c r="F69" s="209">
        <f t="shared" si="7"/>
        <v>0</v>
      </c>
      <c r="G69" s="209">
        <f t="shared" si="7"/>
        <v>0</v>
      </c>
      <c r="H69" s="209">
        <f t="shared" si="7"/>
        <v>1705.9</v>
      </c>
      <c r="I69" s="209">
        <f t="shared" si="7"/>
        <v>0</v>
      </c>
      <c r="J69" s="209">
        <f t="shared" si="7"/>
        <v>258</v>
      </c>
      <c r="K69" s="209">
        <f t="shared" si="7"/>
        <v>10680.674000000001</v>
      </c>
      <c r="L69" s="209">
        <f t="shared" si="7"/>
        <v>0</v>
      </c>
      <c r="M69" s="209">
        <f>SUM(M70:M71)</f>
        <v>17766.574000000001</v>
      </c>
      <c r="N69" s="182"/>
      <c r="O69" s="182"/>
      <c r="P69" s="183"/>
      <c r="Q69" s="183"/>
    </row>
    <row r="70" spans="1:17" x14ac:dyDescent="0.25">
      <c r="A70" s="64">
        <v>69</v>
      </c>
      <c r="B70" s="64" t="s">
        <v>244</v>
      </c>
      <c r="C70" s="185" t="s">
        <v>274</v>
      </c>
      <c r="D70" s="210">
        <f>1255+956</f>
        <v>2211</v>
      </c>
      <c r="E70" s="210"/>
      <c r="F70" s="210"/>
      <c r="G70" s="210"/>
      <c r="H70" s="210">
        <v>1354.9</v>
      </c>
      <c r="I70" s="210"/>
      <c r="J70" s="210"/>
      <c r="K70" s="210"/>
      <c r="L70" s="210"/>
      <c r="M70" s="207">
        <f>SUM(D70:L70)</f>
        <v>3565.9</v>
      </c>
      <c r="N70" s="186"/>
      <c r="O70" s="186"/>
      <c r="P70" s="183"/>
      <c r="Q70" s="183"/>
    </row>
    <row r="71" spans="1:17" x14ac:dyDescent="0.25">
      <c r="A71" s="64">
        <v>70</v>
      </c>
      <c r="B71" s="64" t="s">
        <v>250</v>
      </c>
      <c r="C71" s="185" t="s">
        <v>275</v>
      </c>
      <c r="D71" s="210">
        <v>2911</v>
      </c>
      <c r="E71" s="210"/>
      <c r="F71" s="210"/>
      <c r="G71" s="210"/>
      <c r="H71" s="210">
        <v>351</v>
      </c>
      <c r="I71" s="210"/>
      <c r="J71" s="210">
        <v>258</v>
      </c>
      <c r="K71" s="210">
        <v>10680.674000000001</v>
      </c>
      <c r="L71" s="210"/>
      <c r="M71" s="207">
        <f>SUM(D71:L71)</f>
        <v>14200.674000000001</v>
      </c>
      <c r="N71" s="186"/>
      <c r="O71" s="186"/>
      <c r="P71" s="183"/>
      <c r="Q71" s="183"/>
    </row>
    <row r="72" spans="1:17" x14ac:dyDescent="0.25">
      <c r="A72" s="64">
        <v>71</v>
      </c>
      <c r="B72" s="64"/>
      <c r="C72" s="185"/>
      <c r="D72" s="210"/>
      <c r="E72" s="210"/>
      <c r="F72" s="210"/>
      <c r="G72" s="210"/>
      <c r="H72" s="210"/>
      <c r="I72" s="210"/>
      <c r="J72" s="210"/>
      <c r="K72" s="210"/>
      <c r="L72" s="210"/>
      <c r="M72" s="207"/>
      <c r="N72" s="186"/>
      <c r="O72" s="186"/>
      <c r="P72" s="183"/>
      <c r="Q72" s="183"/>
    </row>
    <row r="73" spans="1:17" s="184" customFormat="1" ht="15.75" x14ac:dyDescent="0.25">
      <c r="A73" s="64">
        <v>72</v>
      </c>
      <c r="B73" s="180"/>
      <c r="C73" s="175" t="s">
        <v>278</v>
      </c>
      <c r="D73" s="209">
        <f>D59+D63+D66+D55+D69</f>
        <v>65989.5</v>
      </c>
      <c r="E73" s="209">
        <f t="shared" ref="E73:N73" si="8">E59+E63+E66+E55+E69</f>
        <v>112432</v>
      </c>
      <c r="F73" s="209">
        <f t="shared" si="8"/>
        <v>289048.07000000007</v>
      </c>
      <c r="G73" s="209"/>
      <c r="H73" s="209">
        <f t="shared" si="8"/>
        <v>103033.908</v>
      </c>
      <c r="I73" s="209">
        <f t="shared" si="8"/>
        <v>86785.532000000007</v>
      </c>
      <c r="J73" s="209">
        <f t="shared" si="8"/>
        <v>258</v>
      </c>
      <c r="K73" s="209">
        <f t="shared" si="8"/>
        <v>657655.16599999997</v>
      </c>
      <c r="L73" s="209">
        <f t="shared" si="8"/>
        <v>0</v>
      </c>
      <c r="M73" s="209">
        <f t="shared" si="8"/>
        <v>1315202.176</v>
      </c>
      <c r="N73" s="209">
        <f t="shared" si="8"/>
        <v>0</v>
      </c>
      <c r="O73" s="182"/>
      <c r="P73" s="183"/>
      <c r="Q73" s="183"/>
    </row>
    <row r="74" spans="1:17" s="184" customFormat="1" ht="15.75" x14ac:dyDescent="0.25">
      <c r="A74" s="64">
        <v>73</v>
      </c>
      <c r="B74" s="180"/>
      <c r="C74" s="175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182"/>
      <c r="O74" s="182"/>
      <c r="P74" s="183"/>
      <c r="Q74" s="183"/>
    </row>
    <row r="75" spans="1:17" x14ac:dyDescent="0.25">
      <c r="A75" s="64">
        <v>74</v>
      </c>
      <c r="B75" s="173"/>
      <c r="C75" s="173" t="s">
        <v>279</v>
      </c>
      <c r="D75" s="208">
        <f>D56+D60+D64+D67+D70</f>
        <v>32198.5</v>
      </c>
      <c r="E75" s="208">
        <f t="shared" ref="E75:K75" si="9">E56+E60+E64+E67+E70</f>
        <v>112432</v>
      </c>
      <c r="F75" s="208">
        <f>F56+F60+F64+F67+F70</f>
        <v>253083.07</v>
      </c>
      <c r="G75" s="208"/>
      <c r="H75" s="208">
        <f t="shared" si="9"/>
        <v>87327.657999999996</v>
      </c>
      <c r="I75" s="208">
        <f t="shared" si="9"/>
        <v>2000</v>
      </c>
      <c r="J75" s="208">
        <f t="shared" si="9"/>
        <v>0</v>
      </c>
      <c r="K75" s="208">
        <f t="shared" si="9"/>
        <v>17671.472999999998</v>
      </c>
      <c r="L75" s="208">
        <f>L56+L60+L64+L67+L70</f>
        <v>0</v>
      </c>
      <c r="M75" s="208">
        <f>M56+M60+M64+M67+M70</f>
        <v>504712.70100000006</v>
      </c>
      <c r="N75" s="187"/>
    </row>
    <row r="76" spans="1:17" x14ac:dyDescent="0.25">
      <c r="A76" s="64">
        <v>75</v>
      </c>
      <c r="B76" s="173"/>
      <c r="C76" s="173" t="s">
        <v>280</v>
      </c>
      <c r="D76" s="208">
        <f>D58+D61+D65+D68+D71</f>
        <v>33791</v>
      </c>
      <c r="E76" s="208">
        <f t="shared" ref="E76:M76" si="10">E58+E61+E65+E68+E71</f>
        <v>0</v>
      </c>
      <c r="F76" s="208">
        <f>F58+F61+F65+F68+F71</f>
        <v>35965</v>
      </c>
      <c r="G76" s="208"/>
      <c r="H76" s="208">
        <f t="shared" si="10"/>
        <v>15706.25</v>
      </c>
      <c r="I76" s="208">
        <f t="shared" si="10"/>
        <v>84785.532000000007</v>
      </c>
      <c r="J76" s="208">
        <f t="shared" si="10"/>
        <v>258</v>
      </c>
      <c r="K76" s="208">
        <f t="shared" si="10"/>
        <v>639983.69299999997</v>
      </c>
      <c r="L76" s="208">
        <f>L58</f>
        <v>0</v>
      </c>
      <c r="M76" s="208">
        <f t="shared" si="10"/>
        <v>810489.47499999998</v>
      </c>
      <c r="N76" s="187"/>
    </row>
    <row r="77" spans="1:17" x14ac:dyDescent="0.25">
      <c r="A77" s="64">
        <v>76</v>
      </c>
      <c r="B77" s="173"/>
      <c r="C77" s="173" t="s">
        <v>389</v>
      </c>
      <c r="D77" s="208">
        <f>D62</f>
        <v>0</v>
      </c>
      <c r="E77" s="208">
        <f t="shared" ref="E77:L77" si="11">E62</f>
        <v>0</v>
      </c>
      <c r="F77" s="208">
        <f>F62+F57</f>
        <v>0</v>
      </c>
      <c r="G77" s="208"/>
      <c r="H77" s="208">
        <f t="shared" si="11"/>
        <v>0</v>
      </c>
      <c r="I77" s="208">
        <f t="shared" si="11"/>
        <v>0</v>
      </c>
      <c r="J77" s="208">
        <f t="shared" si="11"/>
        <v>0</v>
      </c>
      <c r="K77" s="208">
        <f t="shared" si="11"/>
        <v>0</v>
      </c>
      <c r="L77" s="208">
        <f t="shared" si="11"/>
        <v>0</v>
      </c>
      <c r="M77" s="208">
        <f>M62+M57</f>
        <v>0</v>
      </c>
      <c r="N77" s="187"/>
    </row>
    <row r="78" spans="1:17" s="184" customFormat="1" x14ac:dyDescent="0.25">
      <c r="A78" s="64">
        <v>77</v>
      </c>
      <c r="B78" s="188"/>
      <c r="C78" s="188" t="s">
        <v>281</v>
      </c>
      <c r="D78" s="212">
        <f>SUM(D75:D76)</f>
        <v>65989.5</v>
      </c>
      <c r="E78" s="212">
        <f t="shared" ref="E78:L78" si="12">SUM(E75:E76)</f>
        <v>112432</v>
      </c>
      <c r="F78" s="212">
        <f t="shared" si="12"/>
        <v>289048.07</v>
      </c>
      <c r="G78" s="212"/>
      <c r="H78" s="212">
        <f t="shared" si="12"/>
        <v>103033.908</v>
      </c>
      <c r="I78" s="212">
        <f t="shared" si="12"/>
        <v>86785.532000000007</v>
      </c>
      <c r="J78" s="212">
        <f t="shared" si="12"/>
        <v>258</v>
      </c>
      <c r="K78" s="212">
        <f t="shared" si="12"/>
        <v>657655.16599999997</v>
      </c>
      <c r="L78" s="212">
        <f t="shared" si="12"/>
        <v>0</v>
      </c>
      <c r="M78" s="212">
        <f>SUM(M75:M77)</f>
        <v>1315202.176</v>
      </c>
      <c r="N78" s="189"/>
    </row>
    <row r="79" spans="1:17" s="184" customFormat="1" x14ac:dyDescent="0.25">
      <c r="A79" s="303"/>
      <c r="B79" s="304"/>
      <c r="C79" s="304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189"/>
    </row>
    <row r="80" spans="1:17" s="184" customFormat="1" x14ac:dyDescent="0.25">
      <c r="A80" s="303"/>
      <c r="B80" s="304"/>
      <c r="C80" s="304"/>
      <c r="D80" s="305"/>
      <c r="E80" s="305"/>
      <c r="F80" s="305"/>
      <c r="G80" s="305"/>
      <c r="H80" s="305"/>
      <c r="I80" s="305"/>
      <c r="J80" s="305"/>
      <c r="K80" s="305"/>
      <c r="L80" s="305"/>
      <c r="M80" s="305"/>
      <c r="N80" s="189"/>
    </row>
    <row r="81" spans="1:14" s="184" customFormat="1" x14ac:dyDescent="0.25">
      <c r="A81" s="303"/>
      <c r="B81" s="304"/>
      <c r="C81" s="304"/>
      <c r="D81" s="305"/>
      <c r="E81" s="305"/>
      <c r="F81" s="305"/>
      <c r="G81" s="305"/>
      <c r="H81" s="305"/>
      <c r="I81" s="305"/>
      <c r="J81" s="305"/>
      <c r="K81" s="305"/>
      <c r="L81" s="305"/>
      <c r="M81" s="305"/>
      <c r="N81" s="189"/>
    </row>
    <row r="82" spans="1:14" s="184" customFormat="1" x14ac:dyDescent="0.25">
      <c r="A82" s="303"/>
      <c r="B82" s="304"/>
      <c r="C82" s="304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189"/>
    </row>
    <row r="83" spans="1:14" s="184" customFormat="1" x14ac:dyDescent="0.25">
      <c r="A83" s="303"/>
      <c r="B83" s="304"/>
      <c r="C83" s="304"/>
      <c r="D83" s="305"/>
      <c r="E83" s="305"/>
      <c r="F83" s="305"/>
      <c r="G83" s="305"/>
      <c r="H83" s="305"/>
      <c r="I83" s="199" t="s">
        <v>248</v>
      </c>
      <c r="J83" s="199"/>
      <c r="K83" s="199"/>
      <c r="L83" s="305"/>
      <c r="M83" s="305"/>
      <c r="N83" s="189"/>
    </row>
    <row r="84" spans="1:14" s="184" customFormat="1" x14ac:dyDescent="0.25">
      <c r="A84" s="303"/>
      <c r="B84" s="304"/>
      <c r="C84" s="304"/>
      <c r="D84" s="305"/>
      <c r="E84" s="305"/>
      <c r="F84" s="305"/>
      <c r="G84" s="305"/>
      <c r="H84" s="305"/>
      <c r="I84" s="199" t="s">
        <v>433</v>
      </c>
      <c r="J84" s="199"/>
      <c r="K84" s="199">
        <v>1403.191</v>
      </c>
      <c r="L84" s="305"/>
      <c r="M84" s="305"/>
      <c r="N84" s="189"/>
    </row>
    <row r="85" spans="1:14" x14ac:dyDescent="0.25">
      <c r="I85" s="199" t="s">
        <v>434</v>
      </c>
      <c r="K85" s="199">
        <v>1095.674</v>
      </c>
    </row>
    <row r="86" spans="1:14" x14ac:dyDescent="0.25">
      <c r="I86" s="199" t="s">
        <v>435</v>
      </c>
      <c r="K86" s="199">
        <v>8597.0310000000009</v>
      </c>
    </row>
    <row r="87" spans="1:14" x14ac:dyDescent="0.25">
      <c r="I87" s="199" t="s">
        <v>282</v>
      </c>
      <c r="K87" s="199">
        <v>17671.473000000002</v>
      </c>
    </row>
    <row r="88" spans="1:14" x14ac:dyDescent="0.25">
      <c r="I88" s="199" t="s">
        <v>419</v>
      </c>
      <c r="K88" s="199">
        <v>3517.94</v>
      </c>
    </row>
    <row r="89" spans="1:14" x14ac:dyDescent="0.25">
      <c r="I89" s="199" t="s">
        <v>283</v>
      </c>
      <c r="K89" s="199">
        <v>48177.648999999998</v>
      </c>
    </row>
    <row r="90" spans="1:14" x14ac:dyDescent="0.25">
      <c r="I90" s="199" t="s">
        <v>355</v>
      </c>
      <c r="K90" s="199">
        <f>SUM(K84:K89)</f>
        <v>80462.957999999999</v>
      </c>
    </row>
  </sheetData>
  <mergeCells count="2">
    <mergeCell ref="C3:M3"/>
    <mergeCell ref="J1:M1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0"/>
  <sheetViews>
    <sheetView view="pageLayout" zoomScaleNormal="100" workbookViewId="0">
      <selection activeCell="G6" sqref="G6"/>
    </sheetView>
  </sheetViews>
  <sheetFormatPr defaultRowHeight="15" x14ac:dyDescent="0.25"/>
  <cols>
    <col min="1" max="1" width="6.140625" style="70" customWidth="1"/>
    <col min="2" max="2" width="15.7109375" style="70" customWidth="1"/>
    <col min="3" max="3" width="31.28515625" style="70" bestFit="1" customWidth="1"/>
    <col min="4" max="4" width="12.7109375" style="70" customWidth="1"/>
    <col min="5" max="5" width="12.85546875" style="70" customWidth="1"/>
    <col min="6" max="6" width="16.140625" style="70" customWidth="1"/>
    <col min="7" max="7" width="17.85546875" style="70" bestFit="1" customWidth="1"/>
    <col min="8" max="8" width="13.7109375" style="70" customWidth="1"/>
    <col min="9" max="9" width="16" style="70" customWidth="1"/>
    <col min="10" max="10" width="13.85546875" style="70" customWidth="1"/>
    <col min="11" max="11" width="13.7109375" style="70" customWidth="1"/>
    <col min="12" max="13" width="0" style="70" hidden="1" customWidth="1"/>
    <col min="14" max="16384" width="9.140625" style="70"/>
  </cols>
  <sheetData>
    <row r="1" spans="1:13" x14ac:dyDescent="0.25">
      <c r="H1" s="342" t="s">
        <v>460</v>
      </c>
      <c r="I1" s="342"/>
      <c r="J1" s="342"/>
      <c r="K1" s="342"/>
    </row>
    <row r="2" spans="1:13" x14ac:dyDescent="0.25">
      <c r="A2" s="68"/>
      <c r="B2" s="69" t="s">
        <v>150</v>
      </c>
      <c r="C2" s="69" t="s">
        <v>173</v>
      </c>
      <c r="D2" s="69" t="s">
        <v>151</v>
      </c>
      <c r="E2" s="69" t="s">
        <v>152</v>
      </c>
      <c r="F2" s="69" t="s">
        <v>153</v>
      </c>
      <c r="G2" s="69" t="s">
        <v>194</v>
      </c>
      <c r="H2" s="69" t="s">
        <v>232</v>
      </c>
      <c r="I2" s="69" t="s">
        <v>233</v>
      </c>
      <c r="J2" s="69" t="s">
        <v>234</v>
      </c>
      <c r="K2" s="69" t="s">
        <v>235</v>
      </c>
    </row>
    <row r="3" spans="1:13" ht="43.5" customHeight="1" x14ac:dyDescent="0.25">
      <c r="A3" s="69">
        <v>1</v>
      </c>
      <c r="B3" s="69"/>
      <c r="C3" s="339" t="s">
        <v>461</v>
      </c>
      <c r="D3" s="340"/>
      <c r="E3" s="340"/>
      <c r="F3" s="340"/>
      <c r="G3" s="340"/>
      <c r="H3" s="340"/>
      <c r="I3" s="340"/>
      <c r="J3" s="340"/>
      <c r="K3" s="341"/>
    </row>
    <row r="4" spans="1:13" ht="81.75" customHeight="1" x14ac:dyDescent="0.25">
      <c r="A4" s="69">
        <v>2</v>
      </c>
      <c r="B4" s="71" t="s">
        <v>236</v>
      </c>
      <c r="C4" s="72" t="s">
        <v>237</v>
      </c>
      <c r="D4" s="73" t="s">
        <v>161</v>
      </c>
      <c r="E4" s="73" t="s">
        <v>160</v>
      </c>
      <c r="F4" s="73" t="s">
        <v>239</v>
      </c>
      <c r="G4" s="73" t="s">
        <v>240</v>
      </c>
      <c r="H4" s="73" t="s">
        <v>241</v>
      </c>
      <c r="I4" s="73" t="s">
        <v>284</v>
      </c>
      <c r="J4" s="73" t="s">
        <v>285</v>
      </c>
      <c r="K4" s="73" t="s">
        <v>242</v>
      </c>
    </row>
    <row r="5" spans="1:13" ht="30" x14ac:dyDescent="0.25">
      <c r="A5" s="69">
        <v>3</v>
      </c>
      <c r="B5" s="69"/>
      <c r="C5" s="74" t="s">
        <v>286</v>
      </c>
      <c r="D5" s="73" t="s">
        <v>513</v>
      </c>
      <c r="E5" s="73" t="s">
        <v>513</v>
      </c>
      <c r="F5" s="73" t="s">
        <v>513</v>
      </c>
      <c r="G5" s="73" t="s">
        <v>514</v>
      </c>
      <c r="H5" s="73" t="s">
        <v>513</v>
      </c>
      <c r="I5" s="73" t="s">
        <v>513</v>
      </c>
      <c r="J5" s="73" t="s">
        <v>513</v>
      </c>
      <c r="K5" s="73" t="s">
        <v>513</v>
      </c>
      <c r="L5" s="75" t="s">
        <v>287</v>
      </c>
      <c r="M5" s="76" t="s">
        <v>288</v>
      </c>
    </row>
    <row r="6" spans="1:13" x14ac:dyDescent="0.25">
      <c r="A6" s="69">
        <v>4</v>
      </c>
      <c r="B6" s="69" t="s">
        <v>357</v>
      </c>
      <c r="C6" s="77" t="s">
        <v>348</v>
      </c>
      <c r="D6" s="236">
        <v>345</v>
      </c>
      <c r="E6" s="236"/>
      <c r="F6" s="236"/>
      <c r="G6" s="236"/>
      <c r="H6" s="236"/>
      <c r="I6" s="236"/>
      <c r="J6" s="237"/>
      <c r="K6" s="238">
        <f>D6+E6+F6+G6+H6+J6</f>
        <v>345</v>
      </c>
      <c r="L6" s="68"/>
      <c r="M6" s="68"/>
    </row>
    <row r="7" spans="1:13" x14ac:dyDescent="0.25">
      <c r="A7" s="69">
        <v>5</v>
      </c>
      <c r="B7" s="69" t="s">
        <v>244</v>
      </c>
      <c r="C7" s="77" t="s">
        <v>289</v>
      </c>
      <c r="D7" s="237"/>
      <c r="E7" s="236"/>
      <c r="F7" s="236"/>
      <c r="G7" s="236"/>
      <c r="H7" s="236"/>
      <c r="I7" s="236"/>
      <c r="J7" s="237">
        <v>7408</v>
      </c>
      <c r="K7" s="238">
        <f>D7+E7+F7+G7+H7+J7</f>
        <v>7408</v>
      </c>
      <c r="L7" s="68">
        <v>218</v>
      </c>
      <c r="M7" s="68">
        <f>1673+87</f>
        <v>1760</v>
      </c>
    </row>
    <row r="8" spans="1:13" ht="15.75" x14ac:dyDescent="0.25">
      <c r="A8" s="69">
        <v>6</v>
      </c>
      <c r="B8" s="69"/>
      <c r="C8" s="74" t="s">
        <v>290</v>
      </c>
      <c r="D8" s="238">
        <f t="shared" ref="D8:K8" si="0">SUM(D6:D7)</f>
        <v>345</v>
      </c>
      <c r="E8" s="238">
        <f t="shared" si="0"/>
        <v>0</v>
      </c>
      <c r="F8" s="238">
        <f t="shared" si="0"/>
        <v>0</v>
      </c>
      <c r="G8" s="238">
        <f t="shared" si="0"/>
        <v>0</v>
      </c>
      <c r="H8" s="238">
        <f t="shared" si="0"/>
        <v>0</v>
      </c>
      <c r="I8" s="238">
        <f t="shared" si="0"/>
        <v>0</v>
      </c>
      <c r="J8" s="238">
        <f t="shared" si="0"/>
        <v>7408</v>
      </c>
      <c r="K8" s="238">
        <f t="shared" si="0"/>
        <v>7753</v>
      </c>
      <c r="L8" s="78"/>
      <c r="M8" s="78"/>
    </row>
    <row r="9" spans="1:13" x14ac:dyDescent="0.25">
      <c r="A9" s="69">
        <v>7</v>
      </c>
      <c r="B9" s="68"/>
      <c r="C9" s="68" t="s">
        <v>291</v>
      </c>
      <c r="D9" s="239">
        <f t="shared" ref="D9:K9" si="1">SUMIF($B6:$B7,"kötelező",D6:D7)</f>
        <v>0</v>
      </c>
      <c r="E9" s="239">
        <f t="shared" si="1"/>
        <v>0</v>
      </c>
      <c r="F9" s="239">
        <f t="shared" si="1"/>
        <v>0</v>
      </c>
      <c r="G9" s="239">
        <f t="shared" si="1"/>
        <v>0</v>
      </c>
      <c r="H9" s="239">
        <f t="shared" si="1"/>
        <v>0</v>
      </c>
      <c r="I9" s="239">
        <f t="shared" si="1"/>
        <v>0</v>
      </c>
      <c r="J9" s="239">
        <f t="shared" si="1"/>
        <v>7408</v>
      </c>
      <c r="K9" s="239">
        <f t="shared" si="1"/>
        <v>7408</v>
      </c>
      <c r="L9" s="68"/>
      <c r="M9" s="68"/>
    </row>
    <row r="10" spans="1:13" x14ac:dyDescent="0.25">
      <c r="A10" s="69">
        <v>8</v>
      </c>
      <c r="B10" s="68"/>
      <c r="C10" s="68" t="s">
        <v>356</v>
      </c>
      <c r="D10" s="239">
        <f>SUMIF($B6:$B7,"államigazgatási",D6:D7)</f>
        <v>345</v>
      </c>
      <c r="E10" s="239">
        <f t="shared" ref="E10:K10" si="2">SUMIF($B6:$B7,"államigazgatási",E6:E7)</f>
        <v>0</v>
      </c>
      <c r="F10" s="239">
        <f t="shared" si="2"/>
        <v>0</v>
      </c>
      <c r="G10" s="239">
        <f t="shared" si="2"/>
        <v>0</v>
      </c>
      <c r="H10" s="239">
        <f t="shared" si="2"/>
        <v>0</v>
      </c>
      <c r="I10" s="239">
        <f t="shared" si="2"/>
        <v>0</v>
      </c>
      <c r="J10" s="239">
        <f t="shared" si="2"/>
        <v>0</v>
      </c>
      <c r="K10" s="239">
        <f t="shared" si="2"/>
        <v>345</v>
      </c>
      <c r="L10" s="68"/>
      <c r="M10" s="68"/>
    </row>
  </sheetData>
  <mergeCells count="2">
    <mergeCell ref="C3:K3"/>
    <mergeCell ref="H1:K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"/>
  <sheetViews>
    <sheetView view="pageLayout" zoomScaleNormal="100" workbookViewId="0">
      <selection activeCell="C24" sqref="C24"/>
    </sheetView>
  </sheetViews>
  <sheetFormatPr defaultRowHeight="15" x14ac:dyDescent="0.25"/>
  <cols>
    <col min="1" max="1" width="5.28515625" style="80" customWidth="1"/>
    <col min="2" max="2" width="13.28515625" style="80" customWidth="1"/>
    <col min="3" max="3" width="28" style="80" customWidth="1"/>
    <col min="4" max="11" width="16" style="80" customWidth="1"/>
    <col min="12" max="12" width="0" style="79" hidden="1" customWidth="1"/>
    <col min="13" max="16384" width="9.140625" style="80"/>
  </cols>
  <sheetData>
    <row r="1" spans="1:12" x14ac:dyDescent="0.25">
      <c r="I1" s="70"/>
      <c r="J1" s="70"/>
      <c r="K1" s="141" t="s">
        <v>463</v>
      </c>
    </row>
    <row r="2" spans="1:12" x14ac:dyDescent="0.25">
      <c r="A2" s="69"/>
      <c r="B2" s="69"/>
      <c r="C2" s="69" t="s">
        <v>150</v>
      </c>
      <c r="D2" s="69" t="s">
        <v>173</v>
      </c>
      <c r="E2" s="69" t="s">
        <v>152</v>
      </c>
      <c r="F2" s="69" t="s">
        <v>194</v>
      </c>
      <c r="G2" s="69" t="s">
        <v>233</v>
      </c>
      <c r="H2" s="69" t="s">
        <v>235</v>
      </c>
      <c r="I2" s="69" t="s">
        <v>292</v>
      </c>
      <c r="J2" s="69" t="s">
        <v>293</v>
      </c>
      <c r="K2" s="69" t="s">
        <v>294</v>
      </c>
    </row>
    <row r="3" spans="1:12" ht="18.75" x14ac:dyDescent="0.25">
      <c r="A3" s="69">
        <v>1</v>
      </c>
      <c r="B3" s="69"/>
      <c r="C3" s="340" t="s">
        <v>464</v>
      </c>
      <c r="D3" s="340"/>
      <c r="E3" s="340"/>
      <c r="F3" s="340"/>
      <c r="G3" s="340"/>
      <c r="H3" s="340"/>
      <c r="I3" s="340"/>
      <c r="J3" s="340"/>
      <c r="K3" s="340"/>
    </row>
    <row r="4" spans="1:12" ht="57" customHeight="1" x14ac:dyDescent="0.25">
      <c r="A4" s="69">
        <v>2</v>
      </c>
      <c r="B4" s="71" t="s">
        <v>295</v>
      </c>
      <c r="C4" s="74" t="s">
        <v>237</v>
      </c>
      <c r="D4" s="73" t="s">
        <v>161</v>
      </c>
      <c r="E4" s="73" t="s">
        <v>160</v>
      </c>
      <c r="F4" s="73" t="s">
        <v>239</v>
      </c>
      <c r="G4" s="73" t="s">
        <v>240</v>
      </c>
      <c r="H4" s="73" t="s">
        <v>241</v>
      </c>
      <c r="I4" s="73" t="s">
        <v>284</v>
      </c>
      <c r="J4" s="73" t="s">
        <v>285</v>
      </c>
      <c r="K4" s="73" t="s">
        <v>242</v>
      </c>
      <c r="L4" s="81" t="s">
        <v>296</v>
      </c>
    </row>
    <row r="5" spans="1:12" ht="30" x14ac:dyDescent="0.25">
      <c r="A5" s="69">
        <v>3</v>
      </c>
      <c r="B5" s="82"/>
      <c r="C5" s="74" t="s">
        <v>286</v>
      </c>
      <c r="D5" s="73" t="s">
        <v>513</v>
      </c>
      <c r="E5" s="73" t="s">
        <v>513</v>
      </c>
      <c r="F5" s="73" t="s">
        <v>513</v>
      </c>
      <c r="G5" s="73" t="s">
        <v>513</v>
      </c>
      <c r="H5" s="73" t="s">
        <v>513</v>
      </c>
      <c r="I5" s="73" t="s">
        <v>513</v>
      </c>
      <c r="J5" s="73" t="s">
        <v>513</v>
      </c>
      <c r="K5" s="73" t="s">
        <v>513</v>
      </c>
      <c r="L5" s="83" t="s">
        <v>297</v>
      </c>
    </row>
    <row r="6" spans="1:12" s="88" customFormat="1" x14ac:dyDescent="0.25">
      <c r="A6" s="84">
        <v>4</v>
      </c>
      <c r="B6" s="84" t="s">
        <v>244</v>
      </c>
      <c r="C6" s="85" t="s">
        <v>298</v>
      </c>
      <c r="D6" s="231"/>
      <c r="E6" s="231"/>
      <c r="F6" s="232"/>
      <c r="G6" s="232"/>
      <c r="H6" s="232"/>
      <c r="I6" s="232"/>
      <c r="J6" s="233"/>
      <c r="K6" s="234">
        <f t="shared" ref="K6:K15" si="0">D6+E6+F6+G6+H6+I6+J6</f>
        <v>0</v>
      </c>
      <c r="L6" s="87">
        <v>350</v>
      </c>
    </row>
    <row r="7" spans="1:12" s="88" customFormat="1" x14ac:dyDescent="0.25">
      <c r="A7" s="84">
        <v>6</v>
      </c>
      <c r="B7" s="84" t="s">
        <v>244</v>
      </c>
      <c r="C7" s="85" t="s">
        <v>299</v>
      </c>
      <c r="D7" s="231"/>
      <c r="E7" s="231"/>
      <c r="F7" s="232"/>
      <c r="G7" s="232"/>
      <c r="H7" s="232"/>
      <c r="I7" s="232"/>
      <c r="J7" s="233"/>
      <c r="K7" s="234">
        <f t="shared" si="0"/>
        <v>0</v>
      </c>
      <c r="L7" s="87"/>
    </row>
    <row r="8" spans="1:12" s="88" customFormat="1" x14ac:dyDescent="0.25">
      <c r="A8" s="84">
        <v>7</v>
      </c>
      <c r="B8" s="84" t="s">
        <v>250</v>
      </c>
      <c r="C8" s="85" t="s">
        <v>300</v>
      </c>
      <c r="D8" s="231"/>
      <c r="E8" s="231"/>
      <c r="F8" s="232"/>
      <c r="G8" s="232"/>
      <c r="H8" s="232"/>
      <c r="I8" s="232"/>
      <c r="J8" s="233"/>
      <c r="K8" s="234">
        <f t="shared" si="0"/>
        <v>0</v>
      </c>
      <c r="L8" s="87">
        <v>13</v>
      </c>
    </row>
    <row r="9" spans="1:12" s="88" customFormat="1" x14ac:dyDescent="0.25">
      <c r="A9" s="84">
        <v>8</v>
      </c>
      <c r="B9" s="84" t="s">
        <v>244</v>
      </c>
      <c r="C9" s="85" t="s">
        <v>301</v>
      </c>
      <c r="D9" s="231"/>
      <c r="E9" s="231"/>
      <c r="F9" s="232"/>
      <c r="G9" s="232"/>
      <c r="H9" s="232"/>
      <c r="I9" s="232"/>
      <c r="J9" s="233"/>
      <c r="K9" s="234">
        <f t="shared" si="0"/>
        <v>0</v>
      </c>
      <c r="L9" s="87"/>
    </row>
    <row r="10" spans="1:12" s="88" customFormat="1" x14ac:dyDescent="0.25">
      <c r="A10" s="84">
        <v>9</v>
      </c>
      <c r="B10" s="84" t="s">
        <v>244</v>
      </c>
      <c r="C10" s="85" t="s">
        <v>302</v>
      </c>
      <c r="D10" s="231"/>
      <c r="E10" s="231"/>
      <c r="F10" s="232"/>
      <c r="G10" s="232"/>
      <c r="H10" s="232"/>
      <c r="I10" s="232"/>
      <c r="J10" s="233"/>
      <c r="K10" s="234">
        <f t="shared" si="0"/>
        <v>0</v>
      </c>
      <c r="L10" s="87"/>
    </row>
    <row r="11" spans="1:12" s="88" customFormat="1" x14ac:dyDescent="0.25">
      <c r="A11" s="84">
        <v>10</v>
      </c>
      <c r="B11" s="84" t="s">
        <v>250</v>
      </c>
      <c r="C11" s="85" t="s">
        <v>303</v>
      </c>
      <c r="D11" s="228">
        <v>27730</v>
      </c>
      <c r="E11" s="228"/>
      <c r="F11" s="232"/>
      <c r="G11" s="232"/>
      <c r="H11" s="232"/>
      <c r="I11" s="232"/>
      <c r="J11" s="233"/>
      <c r="K11" s="234">
        <f t="shared" si="0"/>
        <v>27730</v>
      </c>
      <c r="L11" s="87">
        <v>25315</v>
      </c>
    </row>
    <row r="12" spans="1:12" s="88" customFormat="1" x14ac:dyDescent="0.25">
      <c r="A12" s="84">
        <v>11</v>
      </c>
      <c r="B12" s="84" t="s">
        <v>244</v>
      </c>
      <c r="C12" s="85" t="s">
        <v>304</v>
      </c>
      <c r="D12" s="231"/>
      <c r="E12" s="231"/>
      <c r="F12" s="232"/>
      <c r="G12" s="232"/>
      <c r="H12" s="232"/>
      <c r="I12" s="232"/>
      <c r="J12" s="233"/>
      <c r="K12" s="234">
        <f t="shared" si="0"/>
        <v>0</v>
      </c>
      <c r="L12" s="87">
        <v>4</v>
      </c>
    </row>
    <row r="13" spans="1:12" s="88" customFormat="1" x14ac:dyDescent="0.25">
      <c r="A13" s="84">
        <v>12</v>
      </c>
      <c r="B13" s="84" t="s">
        <v>244</v>
      </c>
      <c r="C13" s="85" t="s">
        <v>390</v>
      </c>
      <c r="D13" s="231"/>
      <c r="E13" s="231"/>
      <c r="F13" s="232"/>
      <c r="G13" s="232"/>
      <c r="H13" s="232"/>
      <c r="I13" s="232"/>
      <c r="J13" s="233"/>
      <c r="K13" s="234">
        <f t="shared" si="0"/>
        <v>0</v>
      </c>
      <c r="L13" s="87"/>
    </row>
    <row r="14" spans="1:12" s="88" customFormat="1" x14ac:dyDescent="0.25">
      <c r="A14" s="84">
        <v>13</v>
      </c>
      <c r="B14" s="84" t="s">
        <v>244</v>
      </c>
      <c r="C14" s="85" t="s">
        <v>305</v>
      </c>
      <c r="D14" s="228">
        <v>4369</v>
      </c>
      <c r="E14" s="231"/>
      <c r="F14" s="232"/>
      <c r="G14" s="232"/>
      <c r="H14" s="232"/>
      <c r="I14" s="232"/>
      <c r="J14" s="233"/>
      <c r="K14" s="234">
        <f t="shared" si="0"/>
        <v>4369</v>
      </c>
      <c r="L14" s="87">
        <v>10237</v>
      </c>
    </row>
    <row r="15" spans="1:12" x14ac:dyDescent="0.25">
      <c r="A15" s="69">
        <v>14</v>
      </c>
      <c r="B15" s="69" t="s">
        <v>244</v>
      </c>
      <c r="C15" s="77" t="s">
        <v>306</v>
      </c>
      <c r="D15" s="235"/>
      <c r="E15" s="235"/>
      <c r="F15" s="236"/>
      <c r="G15" s="236"/>
      <c r="H15" s="236"/>
      <c r="I15" s="236"/>
      <c r="J15" s="237"/>
      <c r="K15" s="238">
        <f t="shared" si="0"/>
        <v>0</v>
      </c>
      <c r="L15" s="89"/>
    </row>
    <row r="16" spans="1:12" ht="15.75" x14ac:dyDescent="0.25">
      <c r="A16" s="69">
        <v>18</v>
      </c>
      <c r="B16" s="69"/>
      <c r="C16" s="74" t="s">
        <v>290</v>
      </c>
      <c r="D16" s="238">
        <f t="shared" ref="D16:K16" si="1">SUM(D6:D15)</f>
        <v>32099</v>
      </c>
      <c r="E16" s="238">
        <f t="shared" si="1"/>
        <v>0</v>
      </c>
      <c r="F16" s="238">
        <f t="shared" si="1"/>
        <v>0</v>
      </c>
      <c r="G16" s="238">
        <f t="shared" si="1"/>
        <v>0</v>
      </c>
      <c r="H16" s="238">
        <f t="shared" si="1"/>
        <v>0</v>
      </c>
      <c r="I16" s="238">
        <f t="shared" si="1"/>
        <v>0</v>
      </c>
      <c r="J16" s="238">
        <f t="shared" si="1"/>
        <v>0</v>
      </c>
      <c r="K16" s="238">
        <f t="shared" si="1"/>
        <v>32099</v>
      </c>
      <c r="L16" s="89"/>
    </row>
    <row r="17" spans="1:12" x14ac:dyDescent="0.25">
      <c r="A17" s="69">
        <v>19</v>
      </c>
      <c r="B17" s="90"/>
      <c r="C17" s="91" t="s">
        <v>274</v>
      </c>
      <c r="D17" s="239">
        <f t="shared" ref="D17:K17" si="2">SUMIF($B6:$B15,"kötelező",D6:D15)</f>
        <v>4369</v>
      </c>
      <c r="E17" s="239">
        <f t="shared" si="2"/>
        <v>0</v>
      </c>
      <c r="F17" s="239">
        <f t="shared" si="2"/>
        <v>0</v>
      </c>
      <c r="G17" s="239">
        <f t="shared" si="2"/>
        <v>0</v>
      </c>
      <c r="H17" s="239">
        <f t="shared" si="2"/>
        <v>0</v>
      </c>
      <c r="I17" s="239">
        <f t="shared" si="2"/>
        <v>0</v>
      </c>
      <c r="J17" s="239">
        <f t="shared" si="2"/>
        <v>0</v>
      </c>
      <c r="K17" s="239">
        <f t="shared" si="2"/>
        <v>4369</v>
      </c>
      <c r="L17" s="89"/>
    </row>
    <row r="18" spans="1:12" x14ac:dyDescent="0.25">
      <c r="A18" s="69">
        <v>20</v>
      </c>
      <c r="B18" s="90"/>
      <c r="C18" s="91" t="s">
        <v>275</v>
      </c>
      <c r="D18" s="239">
        <f t="shared" ref="D18:K18" si="3">SUMIF($B6:$B15,"nem kötelező",D6:D15)</f>
        <v>27730</v>
      </c>
      <c r="E18" s="239">
        <f t="shared" si="3"/>
        <v>0</v>
      </c>
      <c r="F18" s="239">
        <f t="shared" si="3"/>
        <v>0</v>
      </c>
      <c r="G18" s="239">
        <f t="shared" si="3"/>
        <v>0</v>
      </c>
      <c r="H18" s="239">
        <f t="shared" si="3"/>
        <v>0</v>
      </c>
      <c r="I18" s="239">
        <f t="shared" si="3"/>
        <v>0</v>
      </c>
      <c r="J18" s="239">
        <f t="shared" si="3"/>
        <v>0</v>
      </c>
      <c r="K18" s="239">
        <f t="shared" si="3"/>
        <v>27730</v>
      </c>
      <c r="L18" s="89"/>
    </row>
    <row r="19" spans="1:12" x14ac:dyDescent="0.25">
      <c r="B19" s="92"/>
      <c r="C19" s="92"/>
      <c r="D19" s="92"/>
      <c r="E19" s="92"/>
      <c r="F19" s="92"/>
      <c r="G19" s="92"/>
      <c r="H19" s="92"/>
      <c r="I19" s="92"/>
      <c r="J19" s="92"/>
      <c r="K19" s="92"/>
    </row>
  </sheetData>
  <mergeCells count="1">
    <mergeCell ref="C3:K3"/>
  </mergeCells>
  <printOptions horizontalCentered="1"/>
  <pageMargins left="0.70866141732283472" right="0.1640625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6</vt:i4>
      </vt:variant>
    </vt:vector>
  </HeadingPairs>
  <TitlesOfParts>
    <vt:vector size="28" baseType="lpstr">
      <vt:lpstr>1.1.összevont</vt:lpstr>
      <vt:lpstr>1.2.kötelező</vt:lpstr>
      <vt:lpstr>1.3.önként</vt:lpstr>
      <vt:lpstr>1.4.államigazg</vt:lpstr>
      <vt:lpstr>2.1.műkmérleg</vt:lpstr>
      <vt:lpstr>2.2.felhmérleg</vt:lpstr>
      <vt:lpstr>3.1 Önk bev.</vt:lpstr>
      <vt:lpstr>3.2 PMH bev.</vt:lpstr>
      <vt:lpstr>3.3 GKP bev</vt:lpstr>
      <vt:lpstr>3.4 VE bev</vt:lpstr>
      <vt:lpstr>3.5 MH bev.</vt:lpstr>
      <vt:lpstr>4.1.Önk kiad</vt:lpstr>
      <vt:lpstr>4.2.PMH kiad</vt:lpstr>
      <vt:lpstr>4.3. GKP kiad</vt:lpstr>
      <vt:lpstr>4.4. VE kiad</vt:lpstr>
      <vt:lpstr>4.5. MH kiad</vt:lpstr>
      <vt:lpstr>5.Beruh</vt:lpstr>
      <vt:lpstr>6.Felújít</vt:lpstr>
      <vt:lpstr>7.adóss keletk köt </vt:lpstr>
      <vt:lpstr>8.önk saját bev</vt:lpstr>
      <vt:lpstr>9.adóss.fejl</vt:lpstr>
      <vt:lpstr>10.EU-s</vt:lpstr>
      <vt:lpstr>'3.1 Önk bev.'!Nyomtatási_terület</vt:lpstr>
      <vt:lpstr>'4.1.Önk kiad'!Nyomtatási_terület</vt:lpstr>
      <vt:lpstr>'4.2.PMH kiad'!Nyomtatási_terület</vt:lpstr>
      <vt:lpstr>'4.3. GKP kiad'!Nyomtatási_terület</vt:lpstr>
      <vt:lpstr>'4.4. VE kiad'!Nyomtatási_terület</vt:lpstr>
      <vt:lpstr>'4.5. MH kiad'!Nyomtatási_terület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2019-01-25T16:12:52Z</dcterms:modified>
</cp:coreProperties>
</file>